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N:\2017\Projects\2017s6427 - Middlesbrough Council - Middlesbrough Level 1 SFRA\Calculations\Site Assessments\"/>
    </mc:Choice>
  </mc:AlternateContent>
  <bookViews>
    <workbookView xWindow="0" yWindow="0" windowWidth="20490" windowHeight="7755"/>
  </bookViews>
  <sheets>
    <sheet name="Sites Assessment" sheetId="3" r:id="rId1"/>
    <sheet name="Calculations" sheetId="1" state="hidden" r:id="rId2"/>
  </sheets>
  <definedNames>
    <definedName name="_xlnm._FilterDatabase" localSheetId="1" hidden="1">Calculations!$A$1:$R$184</definedName>
    <definedName name="_xlnm._FilterDatabase" localSheetId="0" hidden="1">'Sites Assessment'!$B$26:$Y$209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 i="3" l="1"/>
  <c r="R16" i="3"/>
  <c r="Q16" i="3"/>
  <c r="P16" i="3"/>
  <c r="O16" i="3"/>
  <c r="N16" i="3"/>
  <c r="M16" i="3"/>
  <c r="L16" i="3"/>
  <c r="K16" i="3"/>
  <c r="J16" i="3"/>
  <c r="I16" i="3"/>
  <c r="H16" i="3"/>
  <c r="G16" i="3"/>
  <c r="F16" i="3"/>
  <c r="E16" i="3"/>
  <c r="D16" i="3"/>
  <c r="S15" i="3"/>
  <c r="R15" i="3"/>
  <c r="Q15" i="3"/>
  <c r="P15" i="3"/>
  <c r="O15" i="3"/>
  <c r="N15" i="3"/>
  <c r="M15" i="3"/>
  <c r="L15" i="3"/>
  <c r="K15" i="3"/>
  <c r="J15" i="3"/>
  <c r="I15" i="3"/>
  <c r="H15" i="3"/>
  <c r="G15" i="3"/>
  <c r="F15" i="3"/>
  <c r="E15" i="3"/>
  <c r="D15" i="3"/>
  <c r="S14" i="3"/>
  <c r="R14" i="3"/>
  <c r="Q14" i="3"/>
  <c r="P14" i="3"/>
  <c r="O14" i="3"/>
  <c r="N14" i="3"/>
  <c r="M14" i="3"/>
  <c r="L14" i="3"/>
  <c r="K14" i="3"/>
  <c r="J14" i="3"/>
  <c r="I14" i="3"/>
  <c r="H14" i="3"/>
  <c r="G14" i="3"/>
  <c r="F14" i="3"/>
  <c r="E14" i="3"/>
  <c r="D14" i="3"/>
  <c r="S13" i="3"/>
  <c r="R13" i="3"/>
  <c r="Q13" i="3"/>
  <c r="P13" i="3"/>
  <c r="O13" i="3"/>
  <c r="N13" i="3"/>
  <c r="M13" i="3"/>
  <c r="L13" i="3"/>
  <c r="K13" i="3"/>
  <c r="J13" i="3"/>
  <c r="I13" i="3"/>
  <c r="H13" i="3"/>
  <c r="G13" i="3"/>
  <c r="F13" i="3"/>
  <c r="E13" i="3"/>
  <c r="D13" i="3"/>
  <c r="S12" i="3"/>
  <c r="R12" i="3"/>
  <c r="Q12" i="3"/>
  <c r="P12" i="3"/>
  <c r="O12" i="3"/>
  <c r="N12" i="3"/>
  <c r="M12" i="3"/>
  <c r="L12" i="3"/>
  <c r="K12" i="3"/>
  <c r="J12" i="3"/>
  <c r="I12" i="3"/>
  <c r="H12" i="3"/>
  <c r="G12" i="3"/>
  <c r="F12" i="3"/>
  <c r="E12" i="3"/>
  <c r="D12" i="3"/>
  <c r="B209" i="3" l="1"/>
  <c r="C209" i="3"/>
  <c r="D209" i="3"/>
  <c r="E209" i="3"/>
  <c r="F209" i="3"/>
  <c r="G209" i="3"/>
  <c r="H209" i="3"/>
  <c r="I209" i="3"/>
  <c r="J209" i="3"/>
  <c r="K209" i="3"/>
  <c r="L209" i="3"/>
  <c r="M209" i="3"/>
  <c r="N209" i="3"/>
  <c r="O209" i="3"/>
  <c r="P209" i="3"/>
  <c r="Q209" i="3"/>
  <c r="R209" i="3"/>
  <c r="S209" i="3"/>
  <c r="R184" i="1"/>
  <c r="Q184" i="1"/>
  <c r="P184" i="1"/>
  <c r="K184" i="1"/>
  <c r="J184" i="1"/>
  <c r="I184" i="1"/>
  <c r="H184" i="1"/>
  <c r="L184" i="1" s="1"/>
  <c r="R27" i="3" l="1"/>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P52" i="1" l="1"/>
  <c r="S77" i="3" s="1"/>
  <c r="Q52" i="1"/>
  <c r="Q77" i="3" s="1"/>
  <c r="R52" i="1"/>
  <c r="O77" i="3" s="1"/>
  <c r="P53" i="1"/>
  <c r="S78" i="3" s="1"/>
  <c r="Q53" i="1"/>
  <c r="Q78" i="3" s="1"/>
  <c r="R53" i="1"/>
  <c r="O78" i="3" s="1"/>
  <c r="P54" i="1"/>
  <c r="S79" i="3" s="1"/>
  <c r="Q54" i="1"/>
  <c r="Q79" i="3" s="1"/>
  <c r="R54" i="1"/>
  <c r="O79" i="3" s="1"/>
  <c r="P55" i="1"/>
  <c r="S80" i="3" s="1"/>
  <c r="Q55" i="1"/>
  <c r="Q80" i="3" s="1"/>
  <c r="R55" i="1"/>
  <c r="O80" i="3" s="1"/>
  <c r="P56" i="1"/>
  <c r="S81" i="3" s="1"/>
  <c r="Q56" i="1"/>
  <c r="R56" i="1"/>
  <c r="O81" i="3" s="1"/>
  <c r="P57" i="1"/>
  <c r="S82" i="3" s="1"/>
  <c r="Q57" i="1"/>
  <c r="Q82" i="3" s="1"/>
  <c r="R57" i="1"/>
  <c r="O82" i="3" s="1"/>
  <c r="P58" i="1"/>
  <c r="S83" i="3" s="1"/>
  <c r="Q58" i="1"/>
  <c r="Q83" i="3" s="1"/>
  <c r="R58" i="1"/>
  <c r="O83" i="3" s="1"/>
  <c r="P59" i="1"/>
  <c r="S84" i="3" s="1"/>
  <c r="Q59" i="1"/>
  <c r="R59" i="1"/>
  <c r="O84" i="3" s="1"/>
  <c r="P60" i="1"/>
  <c r="S85" i="3" s="1"/>
  <c r="Q60" i="1"/>
  <c r="Q85" i="3" s="1"/>
  <c r="R60" i="1"/>
  <c r="O85" i="3" s="1"/>
  <c r="P61" i="1"/>
  <c r="S86" i="3" s="1"/>
  <c r="Q61" i="1"/>
  <c r="Q86" i="3" s="1"/>
  <c r="R61" i="1"/>
  <c r="O86" i="3" s="1"/>
  <c r="P62" i="1"/>
  <c r="S87" i="3" s="1"/>
  <c r="Q62" i="1"/>
  <c r="Q87" i="3" s="1"/>
  <c r="R62" i="1"/>
  <c r="O87" i="3" s="1"/>
  <c r="P63" i="1"/>
  <c r="S88" i="3" s="1"/>
  <c r="Q63" i="1"/>
  <c r="Q88" i="3" s="1"/>
  <c r="R63" i="1"/>
  <c r="O88" i="3" s="1"/>
  <c r="P64" i="1"/>
  <c r="S89" i="3" s="1"/>
  <c r="Q64" i="1"/>
  <c r="R64" i="1"/>
  <c r="O89" i="3" s="1"/>
  <c r="P65" i="1"/>
  <c r="S90" i="3" s="1"/>
  <c r="Q65" i="1"/>
  <c r="Q90" i="3" s="1"/>
  <c r="R65" i="1"/>
  <c r="O90" i="3" s="1"/>
  <c r="P66" i="1"/>
  <c r="S91" i="3" s="1"/>
  <c r="Q66" i="1"/>
  <c r="Q91" i="3" s="1"/>
  <c r="R66" i="1"/>
  <c r="O91" i="3" s="1"/>
  <c r="P67" i="1"/>
  <c r="S92" i="3" s="1"/>
  <c r="Q67" i="1"/>
  <c r="Q92" i="3" s="1"/>
  <c r="R67" i="1"/>
  <c r="O92" i="3" s="1"/>
  <c r="P68" i="1"/>
  <c r="S93" i="3" s="1"/>
  <c r="Q68" i="1"/>
  <c r="Q93" i="3" s="1"/>
  <c r="R68" i="1"/>
  <c r="O93" i="3" s="1"/>
  <c r="P69" i="1"/>
  <c r="S94" i="3" s="1"/>
  <c r="Q69" i="1"/>
  <c r="Q94" i="3" s="1"/>
  <c r="R69" i="1"/>
  <c r="O94" i="3" s="1"/>
  <c r="P70" i="1"/>
  <c r="S95" i="3" s="1"/>
  <c r="Q70" i="1"/>
  <c r="Q95" i="3" s="1"/>
  <c r="R70" i="1"/>
  <c r="O95" i="3" s="1"/>
  <c r="P71" i="1"/>
  <c r="S96" i="3" s="1"/>
  <c r="Q71" i="1"/>
  <c r="Q96" i="3" s="1"/>
  <c r="R71" i="1"/>
  <c r="O96" i="3" s="1"/>
  <c r="P72" i="1"/>
  <c r="S97" i="3" s="1"/>
  <c r="Q72" i="1"/>
  <c r="Q97" i="3" s="1"/>
  <c r="R72" i="1"/>
  <c r="O97" i="3" s="1"/>
  <c r="P73" i="1"/>
  <c r="S98" i="3" s="1"/>
  <c r="Q73" i="1"/>
  <c r="Q98" i="3" s="1"/>
  <c r="R73" i="1"/>
  <c r="O98" i="3" s="1"/>
  <c r="P74" i="1"/>
  <c r="S99" i="3" s="1"/>
  <c r="Q74" i="1"/>
  <c r="Q99" i="3" s="1"/>
  <c r="R74" i="1"/>
  <c r="O99" i="3" s="1"/>
  <c r="P75" i="1"/>
  <c r="S100" i="3" s="1"/>
  <c r="Q75" i="1"/>
  <c r="Q100" i="3" s="1"/>
  <c r="R75" i="1"/>
  <c r="O100" i="3" s="1"/>
  <c r="P76" i="1"/>
  <c r="S101" i="3" s="1"/>
  <c r="Q76" i="1"/>
  <c r="Q101" i="3" s="1"/>
  <c r="R76" i="1"/>
  <c r="O101" i="3" s="1"/>
  <c r="P77" i="1"/>
  <c r="S102" i="3" s="1"/>
  <c r="Q77" i="1"/>
  <c r="Q102" i="3" s="1"/>
  <c r="R77" i="1"/>
  <c r="O102" i="3" s="1"/>
  <c r="P78" i="1"/>
  <c r="S103" i="3" s="1"/>
  <c r="Q78" i="1"/>
  <c r="Q103" i="3" s="1"/>
  <c r="R78" i="1"/>
  <c r="O103" i="3" s="1"/>
  <c r="P79" i="1"/>
  <c r="S104" i="3" s="1"/>
  <c r="Q79" i="1"/>
  <c r="Q104" i="3" s="1"/>
  <c r="R79" i="1"/>
  <c r="O104" i="3" s="1"/>
  <c r="P80" i="1"/>
  <c r="S105" i="3" s="1"/>
  <c r="Q80" i="1"/>
  <c r="Q105" i="3" s="1"/>
  <c r="R80" i="1"/>
  <c r="O105" i="3" s="1"/>
  <c r="P81" i="1"/>
  <c r="S106" i="3" s="1"/>
  <c r="Q81" i="1"/>
  <c r="R81" i="1"/>
  <c r="O106" i="3" s="1"/>
  <c r="P82" i="1"/>
  <c r="S107" i="3" s="1"/>
  <c r="Q82" i="1"/>
  <c r="Q107" i="3" s="1"/>
  <c r="R82" i="1"/>
  <c r="O107" i="3" s="1"/>
  <c r="P83" i="1"/>
  <c r="S108" i="3" s="1"/>
  <c r="Q83" i="1"/>
  <c r="Q108" i="3" s="1"/>
  <c r="R83" i="1"/>
  <c r="O108" i="3" s="1"/>
  <c r="P84" i="1"/>
  <c r="S109" i="3" s="1"/>
  <c r="Q84" i="1"/>
  <c r="Q109" i="3" s="1"/>
  <c r="R84" i="1"/>
  <c r="O109" i="3" s="1"/>
  <c r="P85" i="1"/>
  <c r="S110" i="3" s="1"/>
  <c r="Q85" i="1"/>
  <c r="R85" i="1"/>
  <c r="O110" i="3" s="1"/>
  <c r="P86" i="1"/>
  <c r="S111" i="3" s="1"/>
  <c r="Q86" i="1"/>
  <c r="Q111" i="3" s="1"/>
  <c r="R86" i="1"/>
  <c r="O111" i="3" s="1"/>
  <c r="P87" i="1"/>
  <c r="S112" i="3" s="1"/>
  <c r="Q87" i="1"/>
  <c r="Q112" i="3" s="1"/>
  <c r="R87" i="1"/>
  <c r="O112" i="3" s="1"/>
  <c r="P88" i="1"/>
  <c r="S113" i="3" s="1"/>
  <c r="Q88" i="1"/>
  <c r="Q113" i="3" s="1"/>
  <c r="R88" i="1"/>
  <c r="O113" i="3" s="1"/>
  <c r="P89" i="1"/>
  <c r="S114" i="3" s="1"/>
  <c r="Q89" i="1"/>
  <c r="Q114" i="3" s="1"/>
  <c r="R89" i="1"/>
  <c r="O114" i="3" s="1"/>
  <c r="P90" i="1"/>
  <c r="S115" i="3" s="1"/>
  <c r="Q90" i="1"/>
  <c r="Q115" i="3" s="1"/>
  <c r="R90" i="1"/>
  <c r="O115" i="3" s="1"/>
  <c r="P91" i="1"/>
  <c r="S116" i="3" s="1"/>
  <c r="Q91" i="1"/>
  <c r="Q116" i="3" s="1"/>
  <c r="R91" i="1"/>
  <c r="O116" i="3" s="1"/>
  <c r="P92" i="1"/>
  <c r="S117" i="3" s="1"/>
  <c r="Q92" i="1"/>
  <c r="R92" i="1"/>
  <c r="O117" i="3" s="1"/>
  <c r="P93" i="1"/>
  <c r="S118" i="3" s="1"/>
  <c r="Q93" i="1"/>
  <c r="Q118" i="3" s="1"/>
  <c r="R93" i="1"/>
  <c r="O118" i="3" s="1"/>
  <c r="P94" i="1"/>
  <c r="S119" i="3" s="1"/>
  <c r="Q94" i="1"/>
  <c r="Q119" i="3" s="1"/>
  <c r="R94" i="1"/>
  <c r="O119" i="3" s="1"/>
  <c r="P95" i="1"/>
  <c r="S120" i="3" s="1"/>
  <c r="Q95" i="1"/>
  <c r="Q120" i="3" s="1"/>
  <c r="R95" i="1"/>
  <c r="O120" i="3" s="1"/>
  <c r="P96" i="1"/>
  <c r="S121" i="3" s="1"/>
  <c r="Q96" i="1"/>
  <c r="Q121" i="3" s="1"/>
  <c r="R96" i="1"/>
  <c r="O121" i="3" s="1"/>
  <c r="P97" i="1"/>
  <c r="S122" i="3" s="1"/>
  <c r="Q97" i="1"/>
  <c r="Q122" i="3" s="1"/>
  <c r="R97" i="1"/>
  <c r="O122" i="3" s="1"/>
  <c r="P98" i="1"/>
  <c r="S123" i="3" s="1"/>
  <c r="Q98" i="1"/>
  <c r="Q123" i="3" s="1"/>
  <c r="R98" i="1"/>
  <c r="O123" i="3" s="1"/>
  <c r="P99" i="1"/>
  <c r="S124" i="3" s="1"/>
  <c r="Q99" i="1"/>
  <c r="Q124" i="3" s="1"/>
  <c r="R99" i="1"/>
  <c r="O124" i="3" s="1"/>
  <c r="P100" i="1"/>
  <c r="S125" i="3" s="1"/>
  <c r="Q100" i="1"/>
  <c r="Q125" i="3" s="1"/>
  <c r="R100" i="1"/>
  <c r="O125" i="3" s="1"/>
  <c r="P101" i="1"/>
  <c r="S126" i="3" s="1"/>
  <c r="Q101" i="1"/>
  <c r="Q126" i="3" s="1"/>
  <c r="R101" i="1"/>
  <c r="O126" i="3" s="1"/>
  <c r="P102" i="1"/>
  <c r="S127" i="3" s="1"/>
  <c r="Q102" i="1"/>
  <c r="Q127" i="3" s="1"/>
  <c r="R102" i="1"/>
  <c r="O127" i="3" s="1"/>
  <c r="P103" i="1"/>
  <c r="S128" i="3" s="1"/>
  <c r="Q103" i="1"/>
  <c r="Q128" i="3" s="1"/>
  <c r="R103" i="1"/>
  <c r="O128" i="3" s="1"/>
  <c r="P104" i="1"/>
  <c r="S129" i="3" s="1"/>
  <c r="Q104" i="1"/>
  <c r="Q129" i="3" s="1"/>
  <c r="R104" i="1"/>
  <c r="O129" i="3" s="1"/>
  <c r="P105" i="1"/>
  <c r="S130" i="3" s="1"/>
  <c r="Q105" i="1"/>
  <c r="Q130" i="3" s="1"/>
  <c r="R105" i="1"/>
  <c r="O130" i="3" s="1"/>
  <c r="P106" i="1"/>
  <c r="S131" i="3" s="1"/>
  <c r="Q106" i="1"/>
  <c r="Q131" i="3" s="1"/>
  <c r="R106" i="1"/>
  <c r="O131" i="3" s="1"/>
  <c r="P107" i="1"/>
  <c r="S132" i="3" s="1"/>
  <c r="Q107" i="1"/>
  <c r="Q132" i="3" s="1"/>
  <c r="R107" i="1"/>
  <c r="O132" i="3" s="1"/>
  <c r="P108" i="1"/>
  <c r="S133" i="3" s="1"/>
  <c r="Q108" i="1"/>
  <c r="Q133" i="3" s="1"/>
  <c r="R108" i="1"/>
  <c r="O133" i="3" s="1"/>
  <c r="P109" i="1"/>
  <c r="S134" i="3" s="1"/>
  <c r="Q109" i="1"/>
  <c r="Q134" i="3" s="1"/>
  <c r="R109" i="1"/>
  <c r="O134" i="3" s="1"/>
  <c r="P110" i="1"/>
  <c r="S135" i="3" s="1"/>
  <c r="Q110" i="1"/>
  <c r="Q135" i="3" s="1"/>
  <c r="R110" i="1"/>
  <c r="O135" i="3" s="1"/>
  <c r="P111" i="1"/>
  <c r="S136" i="3" s="1"/>
  <c r="Q111" i="1"/>
  <c r="R111" i="1"/>
  <c r="O136" i="3" s="1"/>
  <c r="P112" i="1"/>
  <c r="S137" i="3" s="1"/>
  <c r="Q112" i="1"/>
  <c r="Q137" i="3" s="1"/>
  <c r="R112" i="1"/>
  <c r="O137" i="3" s="1"/>
  <c r="P113" i="1"/>
  <c r="S138" i="3" s="1"/>
  <c r="Q113" i="1"/>
  <c r="Q138" i="3" s="1"/>
  <c r="R113" i="1"/>
  <c r="O138" i="3" s="1"/>
  <c r="P114" i="1"/>
  <c r="S139" i="3" s="1"/>
  <c r="Q114" i="1"/>
  <c r="Q139" i="3" s="1"/>
  <c r="R114" i="1"/>
  <c r="O139" i="3" s="1"/>
  <c r="P115" i="1"/>
  <c r="S140" i="3" s="1"/>
  <c r="Q115" i="1"/>
  <c r="Q140" i="3" s="1"/>
  <c r="R115" i="1"/>
  <c r="O140" i="3" s="1"/>
  <c r="P116" i="1"/>
  <c r="S141" i="3" s="1"/>
  <c r="Q116" i="1"/>
  <c r="R116" i="1"/>
  <c r="O141" i="3" s="1"/>
  <c r="P117" i="1"/>
  <c r="S142" i="3" s="1"/>
  <c r="Q117" i="1"/>
  <c r="Q142" i="3" s="1"/>
  <c r="R117" i="1"/>
  <c r="O142" i="3" s="1"/>
  <c r="P118" i="1"/>
  <c r="S143" i="3" s="1"/>
  <c r="Q118" i="1"/>
  <c r="Q143" i="3" s="1"/>
  <c r="R118" i="1"/>
  <c r="O143" i="3" s="1"/>
  <c r="P119" i="1"/>
  <c r="S144" i="3" s="1"/>
  <c r="Q119" i="1"/>
  <c r="Q144" i="3" s="1"/>
  <c r="R119" i="1"/>
  <c r="O144" i="3" s="1"/>
  <c r="P120" i="1"/>
  <c r="S145" i="3" s="1"/>
  <c r="Q120" i="1"/>
  <c r="Q145" i="3" s="1"/>
  <c r="R120" i="1"/>
  <c r="O145" i="3" s="1"/>
  <c r="P121" i="1"/>
  <c r="S146" i="3" s="1"/>
  <c r="Q121" i="1"/>
  <c r="Q146" i="3" s="1"/>
  <c r="R121" i="1"/>
  <c r="O146" i="3" s="1"/>
  <c r="P122" i="1"/>
  <c r="S147" i="3" s="1"/>
  <c r="Q122" i="1"/>
  <c r="Q147" i="3" s="1"/>
  <c r="R122" i="1"/>
  <c r="O147" i="3" s="1"/>
  <c r="P123" i="1"/>
  <c r="S148" i="3" s="1"/>
  <c r="Q123" i="1"/>
  <c r="Q148" i="3" s="1"/>
  <c r="R123" i="1"/>
  <c r="O148" i="3" s="1"/>
  <c r="P124" i="1"/>
  <c r="S149" i="3" s="1"/>
  <c r="Q124" i="1"/>
  <c r="Q149" i="3" s="1"/>
  <c r="R124" i="1"/>
  <c r="O149" i="3" s="1"/>
  <c r="P125" i="1"/>
  <c r="S150" i="3" s="1"/>
  <c r="Q125" i="1"/>
  <c r="R125" i="1"/>
  <c r="O150" i="3" s="1"/>
  <c r="P126" i="1"/>
  <c r="S151" i="3" s="1"/>
  <c r="Q126" i="1"/>
  <c r="Q151" i="3" s="1"/>
  <c r="R126" i="1"/>
  <c r="O151" i="3" s="1"/>
  <c r="P127" i="1"/>
  <c r="S152" i="3" s="1"/>
  <c r="Q127" i="1"/>
  <c r="Q152" i="3" s="1"/>
  <c r="R127" i="1"/>
  <c r="O152" i="3" s="1"/>
  <c r="P128" i="1"/>
  <c r="S153" i="3" s="1"/>
  <c r="Q128" i="1"/>
  <c r="Q153" i="3" s="1"/>
  <c r="R128" i="1"/>
  <c r="O153" i="3" s="1"/>
  <c r="P129" i="1"/>
  <c r="S154" i="3" s="1"/>
  <c r="Q129" i="1"/>
  <c r="Q154" i="3" s="1"/>
  <c r="R129" i="1"/>
  <c r="O154" i="3" s="1"/>
  <c r="P130" i="1"/>
  <c r="S155" i="3" s="1"/>
  <c r="Q130" i="1"/>
  <c r="Q155" i="3" s="1"/>
  <c r="R130" i="1"/>
  <c r="O155" i="3" s="1"/>
  <c r="P131" i="1"/>
  <c r="S156" i="3" s="1"/>
  <c r="Q131" i="1"/>
  <c r="Q156" i="3" s="1"/>
  <c r="R131" i="1"/>
  <c r="O156" i="3" s="1"/>
  <c r="P132" i="1"/>
  <c r="S157" i="3" s="1"/>
  <c r="Q132" i="1"/>
  <c r="Q157" i="3" s="1"/>
  <c r="R132" i="1"/>
  <c r="O157" i="3" s="1"/>
  <c r="P133" i="1"/>
  <c r="S158" i="3" s="1"/>
  <c r="Q133" i="1"/>
  <c r="Q158" i="3" s="1"/>
  <c r="R133" i="1"/>
  <c r="O158" i="3" s="1"/>
  <c r="P134" i="1"/>
  <c r="S159" i="3" s="1"/>
  <c r="Q134" i="1"/>
  <c r="Q159" i="3" s="1"/>
  <c r="R134" i="1"/>
  <c r="O159" i="3" s="1"/>
  <c r="P135" i="1"/>
  <c r="S160" i="3" s="1"/>
  <c r="Q135" i="1"/>
  <c r="Q160" i="3" s="1"/>
  <c r="R135" i="1"/>
  <c r="O160" i="3" s="1"/>
  <c r="P136" i="1"/>
  <c r="S161" i="3" s="1"/>
  <c r="Q136" i="1"/>
  <c r="Q161" i="3" s="1"/>
  <c r="R136" i="1"/>
  <c r="O161" i="3" s="1"/>
  <c r="P137" i="1"/>
  <c r="S162" i="3" s="1"/>
  <c r="Q137" i="1"/>
  <c r="R137" i="1"/>
  <c r="O162" i="3" s="1"/>
  <c r="P138" i="1"/>
  <c r="S163" i="3" s="1"/>
  <c r="Q138" i="1"/>
  <c r="Q163" i="3" s="1"/>
  <c r="R138" i="1"/>
  <c r="O163" i="3" s="1"/>
  <c r="P139" i="1"/>
  <c r="S164" i="3" s="1"/>
  <c r="Q139" i="1"/>
  <c r="Q164" i="3" s="1"/>
  <c r="R139" i="1"/>
  <c r="O164" i="3" s="1"/>
  <c r="P140" i="1"/>
  <c r="S165" i="3" s="1"/>
  <c r="Q140" i="1"/>
  <c r="Q165" i="3" s="1"/>
  <c r="R140" i="1"/>
  <c r="O165" i="3" s="1"/>
  <c r="P141" i="1"/>
  <c r="S166" i="3" s="1"/>
  <c r="Q141" i="1"/>
  <c r="Q166" i="3" s="1"/>
  <c r="R141" i="1"/>
  <c r="O166" i="3" s="1"/>
  <c r="P142" i="1"/>
  <c r="S167" i="3" s="1"/>
  <c r="Q142" i="1"/>
  <c r="Q167" i="3" s="1"/>
  <c r="R142" i="1"/>
  <c r="O167" i="3" s="1"/>
  <c r="P143" i="1"/>
  <c r="S168" i="3" s="1"/>
  <c r="Q143" i="1"/>
  <c r="Q168" i="3" s="1"/>
  <c r="R143" i="1"/>
  <c r="O168" i="3" s="1"/>
  <c r="P144" i="1"/>
  <c r="S169" i="3" s="1"/>
  <c r="Q144" i="1"/>
  <c r="Q169" i="3" s="1"/>
  <c r="R144" i="1"/>
  <c r="O169" i="3" s="1"/>
  <c r="P145" i="1"/>
  <c r="S170" i="3" s="1"/>
  <c r="Q145" i="1"/>
  <c r="Q170" i="3" s="1"/>
  <c r="R145" i="1"/>
  <c r="O170" i="3" s="1"/>
  <c r="P146" i="1"/>
  <c r="S171" i="3" s="1"/>
  <c r="Q146" i="1"/>
  <c r="Q171" i="3" s="1"/>
  <c r="R146" i="1"/>
  <c r="O171" i="3" s="1"/>
  <c r="P147" i="1"/>
  <c r="S172" i="3" s="1"/>
  <c r="Q147" i="1"/>
  <c r="Q172" i="3" s="1"/>
  <c r="R147" i="1"/>
  <c r="O172" i="3" s="1"/>
  <c r="P148" i="1"/>
  <c r="S173" i="3" s="1"/>
  <c r="Q148" i="1"/>
  <c r="R148" i="1"/>
  <c r="O173" i="3" s="1"/>
  <c r="P149" i="1"/>
  <c r="S174" i="3" s="1"/>
  <c r="Q149" i="1"/>
  <c r="R149" i="1"/>
  <c r="O174" i="3" s="1"/>
  <c r="P150" i="1"/>
  <c r="S175" i="3" s="1"/>
  <c r="Q150" i="1"/>
  <c r="Q175" i="3" s="1"/>
  <c r="R150" i="1"/>
  <c r="O175" i="3" s="1"/>
  <c r="P151" i="1"/>
  <c r="S176" i="3" s="1"/>
  <c r="Q151" i="1"/>
  <c r="Q176" i="3" s="1"/>
  <c r="R151" i="1"/>
  <c r="O176" i="3" s="1"/>
  <c r="P152" i="1"/>
  <c r="S177" i="3" s="1"/>
  <c r="Q152" i="1"/>
  <c r="Q177" i="3" s="1"/>
  <c r="R152" i="1"/>
  <c r="O177" i="3" s="1"/>
  <c r="P153" i="1"/>
  <c r="S178" i="3" s="1"/>
  <c r="Q153" i="1"/>
  <c r="Q178" i="3" s="1"/>
  <c r="R153" i="1"/>
  <c r="O178" i="3" s="1"/>
  <c r="P154" i="1"/>
  <c r="S179" i="3" s="1"/>
  <c r="Q154" i="1"/>
  <c r="Q179" i="3" s="1"/>
  <c r="R154" i="1"/>
  <c r="O179" i="3" s="1"/>
  <c r="P155" i="1"/>
  <c r="S180" i="3" s="1"/>
  <c r="Q155" i="1"/>
  <c r="Q180" i="3" s="1"/>
  <c r="R155" i="1"/>
  <c r="O180" i="3" s="1"/>
  <c r="P156" i="1"/>
  <c r="S181" i="3" s="1"/>
  <c r="Q156" i="1"/>
  <c r="Q181" i="3" s="1"/>
  <c r="R156" i="1"/>
  <c r="O181" i="3" s="1"/>
  <c r="P157" i="1"/>
  <c r="S182" i="3" s="1"/>
  <c r="Q157" i="1"/>
  <c r="R157" i="1"/>
  <c r="O182" i="3" s="1"/>
  <c r="P158" i="1"/>
  <c r="S183" i="3" s="1"/>
  <c r="Q158" i="1"/>
  <c r="Q183" i="3" s="1"/>
  <c r="R158" i="1"/>
  <c r="O183" i="3" s="1"/>
  <c r="P159" i="1"/>
  <c r="S184" i="3" s="1"/>
  <c r="Q159" i="1"/>
  <c r="Q184" i="3" s="1"/>
  <c r="R159" i="1"/>
  <c r="O184" i="3" s="1"/>
  <c r="P160" i="1"/>
  <c r="S185" i="3" s="1"/>
  <c r="Q160" i="1"/>
  <c r="R160" i="1"/>
  <c r="O185" i="3" s="1"/>
  <c r="P161" i="1"/>
  <c r="S186" i="3" s="1"/>
  <c r="Q161" i="1"/>
  <c r="Q186" i="3" s="1"/>
  <c r="R161" i="1"/>
  <c r="O186" i="3" s="1"/>
  <c r="P162" i="1"/>
  <c r="S187" i="3" s="1"/>
  <c r="Q162" i="1"/>
  <c r="Q187" i="3" s="1"/>
  <c r="R162" i="1"/>
  <c r="O187" i="3" s="1"/>
  <c r="P163" i="1"/>
  <c r="S188" i="3" s="1"/>
  <c r="Q163" i="1"/>
  <c r="Q188" i="3" s="1"/>
  <c r="R163" i="1"/>
  <c r="O188" i="3" s="1"/>
  <c r="P164" i="1"/>
  <c r="S189" i="3" s="1"/>
  <c r="Q164" i="1"/>
  <c r="Q189" i="3" s="1"/>
  <c r="R164" i="1"/>
  <c r="O189" i="3" s="1"/>
  <c r="P165" i="1"/>
  <c r="S190" i="3" s="1"/>
  <c r="Q165" i="1"/>
  <c r="R165" i="1"/>
  <c r="O190" i="3" s="1"/>
  <c r="P166" i="1"/>
  <c r="S191" i="3" s="1"/>
  <c r="Q166" i="1"/>
  <c r="Q191" i="3" s="1"/>
  <c r="R166" i="1"/>
  <c r="O191" i="3" s="1"/>
  <c r="P167" i="1"/>
  <c r="S192" i="3" s="1"/>
  <c r="Q167" i="1"/>
  <c r="Q192" i="3" s="1"/>
  <c r="R167" i="1"/>
  <c r="O192" i="3" s="1"/>
  <c r="P168" i="1"/>
  <c r="S193" i="3" s="1"/>
  <c r="Q168" i="1"/>
  <c r="Q193" i="3" s="1"/>
  <c r="R168" i="1"/>
  <c r="O193" i="3" s="1"/>
  <c r="P169" i="1"/>
  <c r="S194" i="3" s="1"/>
  <c r="Q169" i="1"/>
  <c r="Q194" i="3" s="1"/>
  <c r="R169" i="1"/>
  <c r="O194" i="3" s="1"/>
  <c r="P170" i="1"/>
  <c r="S195" i="3" s="1"/>
  <c r="Q170" i="1"/>
  <c r="Q195" i="3" s="1"/>
  <c r="R170" i="1"/>
  <c r="O195" i="3" s="1"/>
  <c r="P171" i="1"/>
  <c r="S196" i="3" s="1"/>
  <c r="Q171" i="1"/>
  <c r="Q196" i="3" s="1"/>
  <c r="R171" i="1"/>
  <c r="O196" i="3" s="1"/>
  <c r="P172" i="1"/>
  <c r="S197" i="3" s="1"/>
  <c r="Q172" i="1"/>
  <c r="Q197" i="3" s="1"/>
  <c r="R172" i="1"/>
  <c r="O197" i="3" s="1"/>
  <c r="P173" i="1"/>
  <c r="S198" i="3" s="1"/>
  <c r="Q173" i="1"/>
  <c r="Q198" i="3" s="1"/>
  <c r="R173" i="1"/>
  <c r="O198" i="3" s="1"/>
  <c r="P174" i="1"/>
  <c r="S199" i="3" s="1"/>
  <c r="Q174" i="1"/>
  <c r="Q199" i="3" s="1"/>
  <c r="R174" i="1"/>
  <c r="O199" i="3" s="1"/>
  <c r="P175" i="1"/>
  <c r="S200" i="3" s="1"/>
  <c r="Q175" i="1"/>
  <c r="Q200" i="3" s="1"/>
  <c r="R175" i="1"/>
  <c r="O200" i="3" s="1"/>
  <c r="P176" i="1"/>
  <c r="S201" i="3" s="1"/>
  <c r="Q176" i="1"/>
  <c r="R176" i="1"/>
  <c r="O201" i="3" s="1"/>
  <c r="P177" i="1"/>
  <c r="S202" i="3" s="1"/>
  <c r="Q177" i="1"/>
  <c r="Q202" i="3" s="1"/>
  <c r="R177" i="1"/>
  <c r="O202" i="3" s="1"/>
  <c r="P178" i="1"/>
  <c r="S203" i="3" s="1"/>
  <c r="Q178" i="1"/>
  <c r="Q203" i="3" s="1"/>
  <c r="R178" i="1"/>
  <c r="O203" i="3" s="1"/>
  <c r="P179" i="1"/>
  <c r="S204" i="3" s="1"/>
  <c r="Q179" i="1"/>
  <c r="Q204" i="3" s="1"/>
  <c r="R179" i="1"/>
  <c r="O204" i="3" s="1"/>
  <c r="P180" i="1"/>
  <c r="S205" i="3" s="1"/>
  <c r="Q180" i="1"/>
  <c r="Q205" i="3" s="1"/>
  <c r="R180" i="1"/>
  <c r="O205" i="3" s="1"/>
  <c r="P181" i="1"/>
  <c r="S206" i="3" s="1"/>
  <c r="Q181" i="1"/>
  <c r="Q206" i="3" s="1"/>
  <c r="R181" i="1"/>
  <c r="O206" i="3" s="1"/>
  <c r="P182" i="1"/>
  <c r="S207" i="3" s="1"/>
  <c r="Q182" i="1"/>
  <c r="Q207" i="3" s="1"/>
  <c r="R182" i="1"/>
  <c r="O207" i="3" s="1"/>
  <c r="P183" i="1"/>
  <c r="S208" i="3" s="1"/>
  <c r="Q183" i="1"/>
  <c r="Q208" i="3" s="1"/>
  <c r="R183" i="1"/>
  <c r="O208" i="3" s="1"/>
  <c r="B77" i="3"/>
  <c r="C77" i="3"/>
  <c r="D77" i="3"/>
  <c r="E77" i="3"/>
  <c r="H77" i="3"/>
  <c r="J77" i="3"/>
  <c r="L77" i="3"/>
  <c r="P77" i="3"/>
  <c r="B78" i="3"/>
  <c r="C78" i="3"/>
  <c r="D78" i="3"/>
  <c r="E78" i="3"/>
  <c r="H78" i="3"/>
  <c r="J78" i="3"/>
  <c r="L78" i="3"/>
  <c r="P78" i="3"/>
  <c r="B79" i="3"/>
  <c r="C79" i="3"/>
  <c r="D79" i="3"/>
  <c r="E79" i="3"/>
  <c r="H79" i="3"/>
  <c r="J79" i="3"/>
  <c r="L79" i="3"/>
  <c r="P79" i="3"/>
  <c r="B80" i="3"/>
  <c r="C80" i="3"/>
  <c r="D80" i="3"/>
  <c r="E80" i="3"/>
  <c r="H80" i="3"/>
  <c r="J80" i="3"/>
  <c r="L80" i="3"/>
  <c r="P80" i="3"/>
  <c r="B81" i="3"/>
  <c r="C81" i="3"/>
  <c r="D81" i="3"/>
  <c r="E81" i="3"/>
  <c r="H81" i="3"/>
  <c r="J81" i="3"/>
  <c r="L81" i="3"/>
  <c r="P81" i="3"/>
  <c r="Q81" i="3"/>
  <c r="B82" i="3"/>
  <c r="C82" i="3"/>
  <c r="D82" i="3"/>
  <c r="E82" i="3"/>
  <c r="H82" i="3"/>
  <c r="J82" i="3"/>
  <c r="L82" i="3"/>
  <c r="P82" i="3"/>
  <c r="B83" i="3"/>
  <c r="C83" i="3"/>
  <c r="D83" i="3"/>
  <c r="E83" i="3"/>
  <c r="H83" i="3"/>
  <c r="J83" i="3"/>
  <c r="L83" i="3"/>
  <c r="P83" i="3"/>
  <c r="B84" i="3"/>
  <c r="C84" i="3"/>
  <c r="D84" i="3"/>
  <c r="E84" i="3"/>
  <c r="H84" i="3"/>
  <c r="J84" i="3"/>
  <c r="L84" i="3"/>
  <c r="P84" i="3"/>
  <c r="Q84" i="3"/>
  <c r="B85" i="3"/>
  <c r="C85" i="3"/>
  <c r="D85" i="3"/>
  <c r="E85" i="3"/>
  <c r="H85" i="3"/>
  <c r="J85" i="3"/>
  <c r="L85" i="3"/>
  <c r="P85" i="3"/>
  <c r="B86" i="3"/>
  <c r="C86" i="3"/>
  <c r="D86" i="3"/>
  <c r="E86" i="3"/>
  <c r="H86" i="3"/>
  <c r="J86" i="3"/>
  <c r="L86" i="3"/>
  <c r="P86" i="3"/>
  <c r="B87" i="3"/>
  <c r="C87" i="3"/>
  <c r="D87" i="3"/>
  <c r="E87" i="3"/>
  <c r="H87" i="3"/>
  <c r="J87" i="3"/>
  <c r="L87" i="3"/>
  <c r="P87" i="3"/>
  <c r="B88" i="3"/>
  <c r="C88" i="3"/>
  <c r="D88" i="3"/>
  <c r="E88" i="3"/>
  <c r="H88" i="3"/>
  <c r="J88" i="3"/>
  <c r="L88" i="3"/>
  <c r="P88" i="3"/>
  <c r="B89" i="3"/>
  <c r="C89" i="3"/>
  <c r="D89" i="3"/>
  <c r="E89" i="3"/>
  <c r="H89" i="3"/>
  <c r="J89" i="3"/>
  <c r="L89" i="3"/>
  <c r="P89" i="3"/>
  <c r="Q89" i="3"/>
  <c r="B90" i="3"/>
  <c r="C90" i="3"/>
  <c r="D90" i="3"/>
  <c r="E90" i="3"/>
  <c r="H90" i="3"/>
  <c r="J90" i="3"/>
  <c r="L90" i="3"/>
  <c r="P90" i="3"/>
  <c r="B91" i="3"/>
  <c r="C91" i="3"/>
  <c r="D91" i="3"/>
  <c r="E91" i="3"/>
  <c r="H91" i="3"/>
  <c r="J91" i="3"/>
  <c r="L91" i="3"/>
  <c r="P91" i="3"/>
  <c r="B92" i="3"/>
  <c r="C92" i="3"/>
  <c r="D92" i="3"/>
  <c r="E92" i="3"/>
  <c r="H92" i="3"/>
  <c r="J92" i="3"/>
  <c r="L92" i="3"/>
  <c r="P92" i="3"/>
  <c r="B93" i="3"/>
  <c r="C93" i="3"/>
  <c r="D93" i="3"/>
  <c r="E93" i="3"/>
  <c r="H93" i="3"/>
  <c r="J93" i="3"/>
  <c r="L93" i="3"/>
  <c r="P93" i="3"/>
  <c r="B94" i="3"/>
  <c r="C94" i="3"/>
  <c r="D94" i="3"/>
  <c r="E94" i="3"/>
  <c r="H94" i="3"/>
  <c r="J94" i="3"/>
  <c r="L94" i="3"/>
  <c r="P94" i="3"/>
  <c r="B95" i="3"/>
  <c r="C95" i="3"/>
  <c r="D95" i="3"/>
  <c r="E95" i="3"/>
  <c r="H95" i="3"/>
  <c r="J95" i="3"/>
  <c r="L95" i="3"/>
  <c r="P95" i="3"/>
  <c r="B96" i="3"/>
  <c r="C96" i="3"/>
  <c r="D96" i="3"/>
  <c r="E96" i="3"/>
  <c r="H96" i="3"/>
  <c r="J96" i="3"/>
  <c r="L96" i="3"/>
  <c r="P96" i="3"/>
  <c r="B97" i="3"/>
  <c r="C97" i="3"/>
  <c r="D97" i="3"/>
  <c r="E97" i="3"/>
  <c r="H97" i="3"/>
  <c r="J97" i="3"/>
  <c r="L97" i="3"/>
  <c r="P97" i="3"/>
  <c r="B98" i="3"/>
  <c r="C98" i="3"/>
  <c r="D98" i="3"/>
  <c r="E98" i="3"/>
  <c r="H98" i="3"/>
  <c r="J98" i="3"/>
  <c r="L98" i="3"/>
  <c r="P98" i="3"/>
  <c r="B99" i="3"/>
  <c r="C99" i="3"/>
  <c r="D99" i="3"/>
  <c r="E99" i="3"/>
  <c r="H99" i="3"/>
  <c r="J99" i="3"/>
  <c r="L99" i="3"/>
  <c r="P99" i="3"/>
  <c r="B100" i="3"/>
  <c r="C100" i="3"/>
  <c r="D100" i="3"/>
  <c r="E100" i="3"/>
  <c r="H100" i="3"/>
  <c r="J100" i="3"/>
  <c r="L100" i="3"/>
  <c r="P100" i="3"/>
  <c r="B101" i="3"/>
  <c r="C101" i="3"/>
  <c r="D101" i="3"/>
  <c r="E101" i="3"/>
  <c r="H101" i="3"/>
  <c r="J101" i="3"/>
  <c r="L101" i="3"/>
  <c r="P101" i="3"/>
  <c r="B102" i="3"/>
  <c r="C102" i="3"/>
  <c r="D102" i="3"/>
  <c r="E102" i="3"/>
  <c r="H102" i="3"/>
  <c r="J102" i="3"/>
  <c r="L102" i="3"/>
  <c r="P102" i="3"/>
  <c r="B103" i="3"/>
  <c r="C103" i="3"/>
  <c r="D103" i="3"/>
  <c r="E103" i="3"/>
  <c r="H103" i="3"/>
  <c r="J103" i="3"/>
  <c r="L103" i="3"/>
  <c r="P103" i="3"/>
  <c r="B104" i="3"/>
  <c r="C104" i="3"/>
  <c r="D104" i="3"/>
  <c r="E104" i="3"/>
  <c r="H104" i="3"/>
  <c r="J104" i="3"/>
  <c r="L104" i="3"/>
  <c r="P104" i="3"/>
  <c r="B105" i="3"/>
  <c r="C105" i="3"/>
  <c r="D105" i="3"/>
  <c r="E105" i="3"/>
  <c r="H105" i="3"/>
  <c r="J105" i="3"/>
  <c r="L105" i="3"/>
  <c r="P105" i="3"/>
  <c r="B106" i="3"/>
  <c r="C106" i="3"/>
  <c r="D106" i="3"/>
  <c r="E106" i="3"/>
  <c r="H106" i="3"/>
  <c r="J106" i="3"/>
  <c r="L106" i="3"/>
  <c r="P106" i="3"/>
  <c r="Q106" i="3"/>
  <c r="B107" i="3"/>
  <c r="C107" i="3"/>
  <c r="D107" i="3"/>
  <c r="E107" i="3"/>
  <c r="H107" i="3"/>
  <c r="J107" i="3"/>
  <c r="L107" i="3"/>
  <c r="P107" i="3"/>
  <c r="B108" i="3"/>
  <c r="C108" i="3"/>
  <c r="D108" i="3"/>
  <c r="E108" i="3"/>
  <c r="H108" i="3"/>
  <c r="J108" i="3"/>
  <c r="L108" i="3"/>
  <c r="P108" i="3"/>
  <c r="B109" i="3"/>
  <c r="C109" i="3"/>
  <c r="D109" i="3"/>
  <c r="E109" i="3"/>
  <c r="H109" i="3"/>
  <c r="J109" i="3"/>
  <c r="L109" i="3"/>
  <c r="P109" i="3"/>
  <c r="B110" i="3"/>
  <c r="C110" i="3"/>
  <c r="D110" i="3"/>
  <c r="E110" i="3"/>
  <c r="H110" i="3"/>
  <c r="J110" i="3"/>
  <c r="L110" i="3"/>
  <c r="P110" i="3"/>
  <c r="Q110" i="3"/>
  <c r="B111" i="3"/>
  <c r="C111" i="3"/>
  <c r="D111" i="3"/>
  <c r="E111" i="3"/>
  <c r="H111" i="3"/>
  <c r="J111" i="3"/>
  <c r="L111" i="3"/>
  <c r="P111" i="3"/>
  <c r="B112" i="3"/>
  <c r="C112" i="3"/>
  <c r="D112" i="3"/>
  <c r="E112" i="3"/>
  <c r="H112" i="3"/>
  <c r="J112" i="3"/>
  <c r="L112" i="3"/>
  <c r="P112" i="3"/>
  <c r="B113" i="3"/>
  <c r="C113" i="3"/>
  <c r="D113" i="3"/>
  <c r="E113" i="3"/>
  <c r="H113" i="3"/>
  <c r="J113" i="3"/>
  <c r="L113" i="3"/>
  <c r="P113" i="3"/>
  <c r="B114" i="3"/>
  <c r="C114" i="3"/>
  <c r="D114" i="3"/>
  <c r="E114" i="3"/>
  <c r="H114" i="3"/>
  <c r="J114" i="3"/>
  <c r="L114" i="3"/>
  <c r="P114" i="3"/>
  <c r="B115" i="3"/>
  <c r="C115" i="3"/>
  <c r="D115" i="3"/>
  <c r="E115" i="3"/>
  <c r="H115" i="3"/>
  <c r="J115" i="3"/>
  <c r="L115" i="3"/>
  <c r="P115" i="3"/>
  <c r="B116" i="3"/>
  <c r="C116" i="3"/>
  <c r="D116" i="3"/>
  <c r="E116" i="3"/>
  <c r="H116" i="3"/>
  <c r="J116" i="3"/>
  <c r="L116" i="3"/>
  <c r="P116" i="3"/>
  <c r="B117" i="3"/>
  <c r="C117" i="3"/>
  <c r="D117" i="3"/>
  <c r="E117" i="3"/>
  <c r="H117" i="3"/>
  <c r="J117" i="3"/>
  <c r="L117" i="3"/>
  <c r="P117" i="3"/>
  <c r="Q117" i="3"/>
  <c r="B118" i="3"/>
  <c r="C118" i="3"/>
  <c r="D118" i="3"/>
  <c r="E118" i="3"/>
  <c r="H118" i="3"/>
  <c r="J118" i="3"/>
  <c r="L118" i="3"/>
  <c r="P118" i="3"/>
  <c r="B119" i="3"/>
  <c r="C119" i="3"/>
  <c r="D119" i="3"/>
  <c r="E119" i="3"/>
  <c r="H119" i="3"/>
  <c r="J119" i="3"/>
  <c r="L119" i="3"/>
  <c r="P119" i="3"/>
  <c r="B120" i="3"/>
  <c r="C120" i="3"/>
  <c r="D120" i="3"/>
  <c r="E120" i="3"/>
  <c r="H120" i="3"/>
  <c r="J120" i="3"/>
  <c r="L120" i="3"/>
  <c r="P120" i="3"/>
  <c r="B121" i="3"/>
  <c r="C121" i="3"/>
  <c r="D121" i="3"/>
  <c r="E121" i="3"/>
  <c r="H121" i="3"/>
  <c r="J121" i="3"/>
  <c r="L121" i="3"/>
  <c r="P121" i="3"/>
  <c r="B122" i="3"/>
  <c r="C122" i="3"/>
  <c r="D122" i="3"/>
  <c r="E122" i="3"/>
  <c r="H122" i="3"/>
  <c r="J122" i="3"/>
  <c r="L122" i="3"/>
  <c r="P122" i="3"/>
  <c r="B123" i="3"/>
  <c r="C123" i="3"/>
  <c r="D123" i="3"/>
  <c r="E123" i="3"/>
  <c r="H123" i="3"/>
  <c r="J123" i="3"/>
  <c r="L123" i="3"/>
  <c r="P123" i="3"/>
  <c r="B124" i="3"/>
  <c r="C124" i="3"/>
  <c r="D124" i="3"/>
  <c r="E124" i="3"/>
  <c r="H124" i="3"/>
  <c r="J124" i="3"/>
  <c r="L124" i="3"/>
  <c r="P124" i="3"/>
  <c r="B125" i="3"/>
  <c r="C125" i="3"/>
  <c r="D125" i="3"/>
  <c r="E125" i="3"/>
  <c r="H125" i="3"/>
  <c r="J125" i="3"/>
  <c r="L125" i="3"/>
  <c r="P125" i="3"/>
  <c r="B126" i="3"/>
  <c r="C126" i="3"/>
  <c r="D126" i="3"/>
  <c r="E126" i="3"/>
  <c r="H126" i="3"/>
  <c r="J126" i="3"/>
  <c r="L126" i="3"/>
  <c r="P126" i="3"/>
  <c r="B127" i="3"/>
  <c r="C127" i="3"/>
  <c r="D127" i="3"/>
  <c r="E127" i="3"/>
  <c r="H127" i="3"/>
  <c r="J127" i="3"/>
  <c r="L127" i="3"/>
  <c r="P127" i="3"/>
  <c r="B128" i="3"/>
  <c r="C128" i="3"/>
  <c r="D128" i="3"/>
  <c r="E128" i="3"/>
  <c r="H128" i="3"/>
  <c r="J128" i="3"/>
  <c r="L128" i="3"/>
  <c r="P128" i="3"/>
  <c r="B129" i="3"/>
  <c r="C129" i="3"/>
  <c r="D129" i="3"/>
  <c r="E129" i="3"/>
  <c r="H129" i="3"/>
  <c r="J129" i="3"/>
  <c r="L129" i="3"/>
  <c r="P129" i="3"/>
  <c r="B130" i="3"/>
  <c r="C130" i="3"/>
  <c r="D130" i="3"/>
  <c r="E130" i="3"/>
  <c r="H130" i="3"/>
  <c r="J130" i="3"/>
  <c r="L130" i="3"/>
  <c r="P130" i="3"/>
  <c r="B131" i="3"/>
  <c r="C131" i="3"/>
  <c r="D131" i="3"/>
  <c r="E131" i="3"/>
  <c r="H131" i="3"/>
  <c r="J131" i="3"/>
  <c r="L131" i="3"/>
  <c r="P131" i="3"/>
  <c r="B132" i="3"/>
  <c r="C132" i="3"/>
  <c r="D132" i="3"/>
  <c r="E132" i="3"/>
  <c r="H132" i="3"/>
  <c r="J132" i="3"/>
  <c r="L132" i="3"/>
  <c r="P132" i="3"/>
  <c r="B133" i="3"/>
  <c r="C133" i="3"/>
  <c r="D133" i="3"/>
  <c r="E133" i="3"/>
  <c r="H133" i="3"/>
  <c r="J133" i="3"/>
  <c r="L133" i="3"/>
  <c r="P133" i="3"/>
  <c r="B134" i="3"/>
  <c r="C134" i="3"/>
  <c r="D134" i="3"/>
  <c r="E134" i="3"/>
  <c r="H134" i="3"/>
  <c r="J134" i="3"/>
  <c r="L134" i="3"/>
  <c r="P134" i="3"/>
  <c r="B135" i="3"/>
  <c r="C135" i="3"/>
  <c r="D135" i="3"/>
  <c r="E135" i="3"/>
  <c r="H135" i="3"/>
  <c r="J135" i="3"/>
  <c r="L135" i="3"/>
  <c r="P135" i="3"/>
  <c r="B136" i="3"/>
  <c r="C136" i="3"/>
  <c r="D136" i="3"/>
  <c r="E136" i="3"/>
  <c r="H136" i="3"/>
  <c r="J136" i="3"/>
  <c r="L136" i="3"/>
  <c r="P136" i="3"/>
  <c r="Q136" i="3"/>
  <c r="B137" i="3"/>
  <c r="C137" i="3"/>
  <c r="D137" i="3"/>
  <c r="E137" i="3"/>
  <c r="H137" i="3"/>
  <c r="J137" i="3"/>
  <c r="L137" i="3"/>
  <c r="P137" i="3"/>
  <c r="B138" i="3"/>
  <c r="C138" i="3"/>
  <c r="D138" i="3"/>
  <c r="E138" i="3"/>
  <c r="H138" i="3"/>
  <c r="J138" i="3"/>
  <c r="L138" i="3"/>
  <c r="P138" i="3"/>
  <c r="B139" i="3"/>
  <c r="C139" i="3"/>
  <c r="D139" i="3"/>
  <c r="E139" i="3"/>
  <c r="H139" i="3"/>
  <c r="J139" i="3"/>
  <c r="L139" i="3"/>
  <c r="P139" i="3"/>
  <c r="B140" i="3"/>
  <c r="C140" i="3"/>
  <c r="D140" i="3"/>
  <c r="E140" i="3"/>
  <c r="H140" i="3"/>
  <c r="J140" i="3"/>
  <c r="L140" i="3"/>
  <c r="P140" i="3"/>
  <c r="B141" i="3"/>
  <c r="C141" i="3"/>
  <c r="D141" i="3"/>
  <c r="E141" i="3"/>
  <c r="H141" i="3"/>
  <c r="J141" i="3"/>
  <c r="L141" i="3"/>
  <c r="P141" i="3"/>
  <c r="Q141" i="3"/>
  <c r="B142" i="3"/>
  <c r="C142" i="3"/>
  <c r="D142" i="3"/>
  <c r="E142" i="3"/>
  <c r="H142" i="3"/>
  <c r="J142" i="3"/>
  <c r="L142" i="3"/>
  <c r="P142" i="3"/>
  <c r="B143" i="3"/>
  <c r="C143" i="3"/>
  <c r="D143" i="3"/>
  <c r="E143" i="3"/>
  <c r="H143" i="3"/>
  <c r="J143" i="3"/>
  <c r="L143" i="3"/>
  <c r="P143" i="3"/>
  <c r="B144" i="3"/>
  <c r="C144" i="3"/>
  <c r="D144" i="3"/>
  <c r="E144" i="3"/>
  <c r="H144" i="3"/>
  <c r="J144" i="3"/>
  <c r="L144" i="3"/>
  <c r="P144" i="3"/>
  <c r="B145" i="3"/>
  <c r="C145" i="3"/>
  <c r="D145" i="3"/>
  <c r="E145" i="3"/>
  <c r="H145" i="3"/>
  <c r="J145" i="3"/>
  <c r="L145" i="3"/>
  <c r="P145" i="3"/>
  <c r="B146" i="3"/>
  <c r="C146" i="3"/>
  <c r="D146" i="3"/>
  <c r="E146" i="3"/>
  <c r="H146" i="3"/>
  <c r="J146" i="3"/>
  <c r="L146" i="3"/>
  <c r="P146" i="3"/>
  <c r="B147" i="3"/>
  <c r="C147" i="3"/>
  <c r="D147" i="3"/>
  <c r="E147" i="3"/>
  <c r="H147" i="3"/>
  <c r="J147" i="3"/>
  <c r="L147" i="3"/>
  <c r="P147" i="3"/>
  <c r="B148" i="3"/>
  <c r="C148" i="3"/>
  <c r="D148" i="3"/>
  <c r="E148" i="3"/>
  <c r="H148" i="3"/>
  <c r="J148" i="3"/>
  <c r="L148" i="3"/>
  <c r="P148" i="3"/>
  <c r="B149" i="3"/>
  <c r="C149" i="3"/>
  <c r="D149" i="3"/>
  <c r="E149" i="3"/>
  <c r="H149" i="3"/>
  <c r="J149" i="3"/>
  <c r="L149" i="3"/>
  <c r="P149" i="3"/>
  <c r="B150" i="3"/>
  <c r="C150" i="3"/>
  <c r="D150" i="3"/>
  <c r="E150" i="3"/>
  <c r="H150" i="3"/>
  <c r="J150" i="3"/>
  <c r="L150" i="3"/>
  <c r="P150" i="3"/>
  <c r="Q150" i="3"/>
  <c r="B151" i="3"/>
  <c r="C151" i="3"/>
  <c r="D151" i="3"/>
  <c r="E151" i="3"/>
  <c r="H151" i="3"/>
  <c r="J151" i="3"/>
  <c r="L151" i="3"/>
  <c r="P151" i="3"/>
  <c r="B152" i="3"/>
  <c r="C152" i="3"/>
  <c r="D152" i="3"/>
  <c r="E152" i="3"/>
  <c r="H152" i="3"/>
  <c r="J152" i="3"/>
  <c r="L152" i="3"/>
  <c r="P152" i="3"/>
  <c r="B153" i="3"/>
  <c r="C153" i="3"/>
  <c r="D153" i="3"/>
  <c r="E153" i="3"/>
  <c r="H153" i="3"/>
  <c r="J153" i="3"/>
  <c r="L153" i="3"/>
  <c r="P153" i="3"/>
  <c r="B154" i="3"/>
  <c r="C154" i="3"/>
  <c r="D154" i="3"/>
  <c r="E154" i="3"/>
  <c r="H154" i="3"/>
  <c r="J154" i="3"/>
  <c r="L154" i="3"/>
  <c r="P154" i="3"/>
  <c r="B155" i="3"/>
  <c r="C155" i="3"/>
  <c r="D155" i="3"/>
  <c r="E155" i="3"/>
  <c r="H155" i="3"/>
  <c r="J155" i="3"/>
  <c r="L155" i="3"/>
  <c r="P155" i="3"/>
  <c r="B156" i="3"/>
  <c r="C156" i="3"/>
  <c r="D156" i="3"/>
  <c r="E156" i="3"/>
  <c r="H156" i="3"/>
  <c r="J156" i="3"/>
  <c r="L156" i="3"/>
  <c r="P156" i="3"/>
  <c r="B157" i="3"/>
  <c r="C157" i="3"/>
  <c r="D157" i="3"/>
  <c r="E157" i="3"/>
  <c r="H157" i="3"/>
  <c r="J157" i="3"/>
  <c r="L157" i="3"/>
  <c r="P157" i="3"/>
  <c r="B158" i="3"/>
  <c r="C158" i="3"/>
  <c r="D158" i="3"/>
  <c r="E158" i="3"/>
  <c r="H158" i="3"/>
  <c r="J158" i="3"/>
  <c r="L158" i="3"/>
  <c r="P158" i="3"/>
  <c r="B159" i="3"/>
  <c r="C159" i="3"/>
  <c r="D159" i="3"/>
  <c r="E159" i="3"/>
  <c r="H159" i="3"/>
  <c r="J159" i="3"/>
  <c r="L159" i="3"/>
  <c r="P159" i="3"/>
  <c r="B160" i="3"/>
  <c r="C160" i="3"/>
  <c r="D160" i="3"/>
  <c r="E160" i="3"/>
  <c r="H160" i="3"/>
  <c r="J160" i="3"/>
  <c r="L160" i="3"/>
  <c r="P160" i="3"/>
  <c r="B161" i="3"/>
  <c r="C161" i="3"/>
  <c r="D161" i="3"/>
  <c r="E161" i="3"/>
  <c r="H161" i="3"/>
  <c r="J161" i="3"/>
  <c r="L161" i="3"/>
  <c r="P161" i="3"/>
  <c r="B162" i="3"/>
  <c r="C162" i="3"/>
  <c r="D162" i="3"/>
  <c r="E162" i="3"/>
  <c r="H162" i="3"/>
  <c r="J162" i="3"/>
  <c r="L162" i="3"/>
  <c r="P162" i="3"/>
  <c r="Q162" i="3"/>
  <c r="B163" i="3"/>
  <c r="C163" i="3"/>
  <c r="D163" i="3"/>
  <c r="E163" i="3"/>
  <c r="H163" i="3"/>
  <c r="J163" i="3"/>
  <c r="L163" i="3"/>
  <c r="P163" i="3"/>
  <c r="B164" i="3"/>
  <c r="C164" i="3"/>
  <c r="D164" i="3"/>
  <c r="E164" i="3"/>
  <c r="H164" i="3"/>
  <c r="J164" i="3"/>
  <c r="L164" i="3"/>
  <c r="P164" i="3"/>
  <c r="B165" i="3"/>
  <c r="C165" i="3"/>
  <c r="D165" i="3"/>
  <c r="E165" i="3"/>
  <c r="H165" i="3"/>
  <c r="J165" i="3"/>
  <c r="L165" i="3"/>
  <c r="P165" i="3"/>
  <c r="B166" i="3"/>
  <c r="C166" i="3"/>
  <c r="D166" i="3"/>
  <c r="E166" i="3"/>
  <c r="H166" i="3"/>
  <c r="J166" i="3"/>
  <c r="L166" i="3"/>
  <c r="P166" i="3"/>
  <c r="B167" i="3"/>
  <c r="C167" i="3"/>
  <c r="D167" i="3"/>
  <c r="E167" i="3"/>
  <c r="H167" i="3"/>
  <c r="J167" i="3"/>
  <c r="L167" i="3"/>
  <c r="P167" i="3"/>
  <c r="B168" i="3"/>
  <c r="C168" i="3"/>
  <c r="D168" i="3"/>
  <c r="E168" i="3"/>
  <c r="H168" i="3"/>
  <c r="J168" i="3"/>
  <c r="L168" i="3"/>
  <c r="P168" i="3"/>
  <c r="B169" i="3"/>
  <c r="C169" i="3"/>
  <c r="D169" i="3"/>
  <c r="E169" i="3"/>
  <c r="H169" i="3"/>
  <c r="J169" i="3"/>
  <c r="L169" i="3"/>
  <c r="P169" i="3"/>
  <c r="B170" i="3"/>
  <c r="C170" i="3"/>
  <c r="D170" i="3"/>
  <c r="E170" i="3"/>
  <c r="H170" i="3"/>
  <c r="J170" i="3"/>
  <c r="L170" i="3"/>
  <c r="P170" i="3"/>
  <c r="B171" i="3"/>
  <c r="C171" i="3"/>
  <c r="D171" i="3"/>
  <c r="E171" i="3"/>
  <c r="H171" i="3"/>
  <c r="J171" i="3"/>
  <c r="L171" i="3"/>
  <c r="P171" i="3"/>
  <c r="B172" i="3"/>
  <c r="C172" i="3"/>
  <c r="D172" i="3"/>
  <c r="E172" i="3"/>
  <c r="H172" i="3"/>
  <c r="J172" i="3"/>
  <c r="L172" i="3"/>
  <c r="P172" i="3"/>
  <c r="B173" i="3"/>
  <c r="C173" i="3"/>
  <c r="D173" i="3"/>
  <c r="E173" i="3"/>
  <c r="H173" i="3"/>
  <c r="J173" i="3"/>
  <c r="L173" i="3"/>
  <c r="P173" i="3"/>
  <c r="Q173" i="3"/>
  <c r="B174" i="3"/>
  <c r="C174" i="3"/>
  <c r="D174" i="3"/>
  <c r="E174" i="3"/>
  <c r="H174" i="3"/>
  <c r="J174" i="3"/>
  <c r="L174" i="3"/>
  <c r="P174" i="3"/>
  <c r="Q174" i="3"/>
  <c r="B175" i="3"/>
  <c r="C175" i="3"/>
  <c r="D175" i="3"/>
  <c r="E175" i="3"/>
  <c r="H175" i="3"/>
  <c r="J175" i="3"/>
  <c r="L175" i="3"/>
  <c r="P175" i="3"/>
  <c r="B176" i="3"/>
  <c r="C176" i="3"/>
  <c r="D176" i="3"/>
  <c r="E176" i="3"/>
  <c r="H176" i="3"/>
  <c r="J176" i="3"/>
  <c r="L176" i="3"/>
  <c r="P176" i="3"/>
  <c r="B177" i="3"/>
  <c r="C177" i="3"/>
  <c r="D177" i="3"/>
  <c r="E177" i="3"/>
  <c r="H177" i="3"/>
  <c r="J177" i="3"/>
  <c r="L177" i="3"/>
  <c r="P177" i="3"/>
  <c r="B178" i="3"/>
  <c r="C178" i="3"/>
  <c r="D178" i="3"/>
  <c r="E178" i="3"/>
  <c r="H178" i="3"/>
  <c r="J178" i="3"/>
  <c r="L178" i="3"/>
  <c r="P178" i="3"/>
  <c r="B179" i="3"/>
  <c r="C179" i="3"/>
  <c r="D179" i="3"/>
  <c r="E179" i="3"/>
  <c r="H179" i="3"/>
  <c r="J179" i="3"/>
  <c r="L179" i="3"/>
  <c r="P179" i="3"/>
  <c r="B180" i="3"/>
  <c r="C180" i="3"/>
  <c r="D180" i="3"/>
  <c r="E180" i="3"/>
  <c r="H180" i="3"/>
  <c r="J180" i="3"/>
  <c r="L180" i="3"/>
  <c r="P180" i="3"/>
  <c r="B181" i="3"/>
  <c r="C181" i="3"/>
  <c r="D181" i="3"/>
  <c r="E181" i="3"/>
  <c r="H181" i="3"/>
  <c r="J181" i="3"/>
  <c r="L181" i="3"/>
  <c r="P181" i="3"/>
  <c r="B182" i="3"/>
  <c r="C182" i="3"/>
  <c r="D182" i="3"/>
  <c r="E182" i="3"/>
  <c r="H182" i="3"/>
  <c r="J182" i="3"/>
  <c r="L182" i="3"/>
  <c r="P182" i="3"/>
  <c r="Q182" i="3"/>
  <c r="B183" i="3"/>
  <c r="C183" i="3"/>
  <c r="D183" i="3"/>
  <c r="E183" i="3"/>
  <c r="H183" i="3"/>
  <c r="J183" i="3"/>
  <c r="L183" i="3"/>
  <c r="P183" i="3"/>
  <c r="B184" i="3"/>
  <c r="C184" i="3"/>
  <c r="D184" i="3"/>
  <c r="E184" i="3"/>
  <c r="H184" i="3"/>
  <c r="J184" i="3"/>
  <c r="L184" i="3"/>
  <c r="P184" i="3"/>
  <c r="B185" i="3"/>
  <c r="C185" i="3"/>
  <c r="D185" i="3"/>
  <c r="E185" i="3"/>
  <c r="H185" i="3"/>
  <c r="J185" i="3"/>
  <c r="L185" i="3"/>
  <c r="P185" i="3"/>
  <c r="Q185" i="3"/>
  <c r="B186" i="3"/>
  <c r="C186" i="3"/>
  <c r="D186" i="3"/>
  <c r="E186" i="3"/>
  <c r="H186" i="3"/>
  <c r="J186" i="3"/>
  <c r="L186" i="3"/>
  <c r="P186" i="3"/>
  <c r="B187" i="3"/>
  <c r="C187" i="3"/>
  <c r="D187" i="3"/>
  <c r="E187" i="3"/>
  <c r="H187" i="3"/>
  <c r="J187" i="3"/>
  <c r="L187" i="3"/>
  <c r="P187" i="3"/>
  <c r="B188" i="3"/>
  <c r="C188" i="3"/>
  <c r="D188" i="3"/>
  <c r="E188" i="3"/>
  <c r="H188" i="3"/>
  <c r="J188" i="3"/>
  <c r="L188" i="3"/>
  <c r="P188" i="3"/>
  <c r="B189" i="3"/>
  <c r="C189" i="3"/>
  <c r="D189" i="3"/>
  <c r="E189" i="3"/>
  <c r="H189" i="3"/>
  <c r="J189" i="3"/>
  <c r="L189" i="3"/>
  <c r="P189" i="3"/>
  <c r="B190" i="3"/>
  <c r="C190" i="3"/>
  <c r="D190" i="3"/>
  <c r="E190" i="3"/>
  <c r="H190" i="3"/>
  <c r="J190" i="3"/>
  <c r="L190" i="3"/>
  <c r="P190" i="3"/>
  <c r="Q190" i="3"/>
  <c r="B191" i="3"/>
  <c r="C191" i="3"/>
  <c r="D191" i="3"/>
  <c r="E191" i="3"/>
  <c r="H191" i="3"/>
  <c r="J191" i="3"/>
  <c r="L191" i="3"/>
  <c r="P191" i="3"/>
  <c r="B192" i="3"/>
  <c r="C192" i="3"/>
  <c r="D192" i="3"/>
  <c r="E192" i="3"/>
  <c r="H192" i="3"/>
  <c r="J192" i="3"/>
  <c r="L192" i="3"/>
  <c r="P192" i="3"/>
  <c r="B193" i="3"/>
  <c r="C193" i="3"/>
  <c r="D193" i="3"/>
  <c r="E193" i="3"/>
  <c r="H193" i="3"/>
  <c r="J193" i="3"/>
  <c r="L193" i="3"/>
  <c r="P193" i="3"/>
  <c r="B194" i="3"/>
  <c r="C194" i="3"/>
  <c r="D194" i="3"/>
  <c r="E194" i="3"/>
  <c r="H194" i="3"/>
  <c r="J194" i="3"/>
  <c r="L194" i="3"/>
  <c r="P194" i="3"/>
  <c r="B195" i="3"/>
  <c r="C195" i="3"/>
  <c r="D195" i="3"/>
  <c r="E195" i="3"/>
  <c r="H195" i="3"/>
  <c r="J195" i="3"/>
  <c r="L195" i="3"/>
  <c r="P195" i="3"/>
  <c r="B196" i="3"/>
  <c r="C196" i="3"/>
  <c r="D196" i="3"/>
  <c r="E196" i="3"/>
  <c r="H196" i="3"/>
  <c r="J196" i="3"/>
  <c r="L196" i="3"/>
  <c r="P196" i="3"/>
  <c r="B197" i="3"/>
  <c r="C197" i="3"/>
  <c r="D197" i="3"/>
  <c r="E197" i="3"/>
  <c r="H197" i="3"/>
  <c r="J197" i="3"/>
  <c r="L197" i="3"/>
  <c r="P197" i="3"/>
  <c r="B198" i="3"/>
  <c r="C198" i="3"/>
  <c r="D198" i="3"/>
  <c r="E198" i="3"/>
  <c r="H198" i="3"/>
  <c r="J198" i="3"/>
  <c r="L198" i="3"/>
  <c r="P198" i="3"/>
  <c r="B199" i="3"/>
  <c r="C199" i="3"/>
  <c r="D199" i="3"/>
  <c r="E199" i="3"/>
  <c r="H199" i="3"/>
  <c r="J199" i="3"/>
  <c r="L199" i="3"/>
  <c r="P199" i="3"/>
  <c r="B200" i="3"/>
  <c r="C200" i="3"/>
  <c r="D200" i="3"/>
  <c r="E200" i="3"/>
  <c r="H200" i="3"/>
  <c r="J200" i="3"/>
  <c r="L200" i="3"/>
  <c r="P200" i="3"/>
  <c r="B201" i="3"/>
  <c r="C201" i="3"/>
  <c r="D201" i="3"/>
  <c r="E201" i="3"/>
  <c r="H201" i="3"/>
  <c r="J201" i="3"/>
  <c r="L201" i="3"/>
  <c r="P201" i="3"/>
  <c r="Q201" i="3"/>
  <c r="B202" i="3"/>
  <c r="C202" i="3"/>
  <c r="D202" i="3"/>
  <c r="E202" i="3"/>
  <c r="H202" i="3"/>
  <c r="J202" i="3"/>
  <c r="L202" i="3"/>
  <c r="P202" i="3"/>
  <c r="B203" i="3"/>
  <c r="C203" i="3"/>
  <c r="D203" i="3"/>
  <c r="E203" i="3"/>
  <c r="H203" i="3"/>
  <c r="J203" i="3"/>
  <c r="L203" i="3"/>
  <c r="P203" i="3"/>
  <c r="B204" i="3"/>
  <c r="C204" i="3"/>
  <c r="D204" i="3"/>
  <c r="E204" i="3"/>
  <c r="H204" i="3"/>
  <c r="J204" i="3"/>
  <c r="L204" i="3"/>
  <c r="P204" i="3"/>
  <c r="B205" i="3"/>
  <c r="C205" i="3"/>
  <c r="D205" i="3"/>
  <c r="E205" i="3"/>
  <c r="H205" i="3"/>
  <c r="J205" i="3"/>
  <c r="L205" i="3"/>
  <c r="P205" i="3"/>
  <c r="B206" i="3"/>
  <c r="C206" i="3"/>
  <c r="D206" i="3"/>
  <c r="E206" i="3"/>
  <c r="H206" i="3"/>
  <c r="J206" i="3"/>
  <c r="L206" i="3"/>
  <c r="P206" i="3"/>
  <c r="B207" i="3"/>
  <c r="C207" i="3"/>
  <c r="D207" i="3"/>
  <c r="E207" i="3"/>
  <c r="H207" i="3"/>
  <c r="J207" i="3"/>
  <c r="L207" i="3"/>
  <c r="P207" i="3"/>
  <c r="B208" i="3"/>
  <c r="C208" i="3"/>
  <c r="D208" i="3"/>
  <c r="E208" i="3"/>
  <c r="H208" i="3"/>
  <c r="J208" i="3"/>
  <c r="L208" i="3"/>
  <c r="P208" i="3"/>
  <c r="H182" i="1"/>
  <c r="L182" i="1" s="1"/>
  <c r="G207" i="3" s="1"/>
  <c r="I182" i="1"/>
  <c r="M207" i="3" s="1"/>
  <c r="J182" i="1"/>
  <c r="K207" i="3" s="1"/>
  <c r="K182" i="1"/>
  <c r="I207" i="3" s="1"/>
  <c r="H183" i="1"/>
  <c r="I183" i="1"/>
  <c r="M208" i="3" s="1"/>
  <c r="J183" i="1"/>
  <c r="K208" i="3" s="1"/>
  <c r="K183" i="1"/>
  <c r="I208" i="3" s="1"/>
  <c r="H180" i="1"/>
  <c r="I180" i="1"/>
  <c r="M205" i="3" s="1"/>
  <c r="J180" i="1"/>
  <c r="K205" i="3" s="1"/>
  <c r="K180" i="1"/>
  <c r="I205" i="3" s="1"/>
  <c r="H181" i="1"/>
  <c r="I181" i="1"/>
  <c r="M206" i="3" s="1"/>
  <c r="J181" i="1"/>
  <c r="K206" i="3" s="1"/>
  <c r="K181" i="1"/>
  <c r="I206" i="3" s="1"/>
  <c r="H156" i="1"/>
  <c r="I156" i="1"/>
  <c r="M181" i="3" s="1"/>
  <c r="J156" i="1"/>
  <c r="K181" i="3" s="1"/>
  <c r="K156" i="1"/>
  <c r="I181" i="3" s="1"/>
  <c r="H157" i="1"/>
  <c r="I157" i="1"/>
  <c r="M182" i="3" s="1"/>
  <c r="J157" i="1"/>
  <c r="K182" i="3" s="1"/>
  <c r="K157" i="1"/>
  <c r="I182" i="3" s="1"/>
  <c r="H158" i="1"/>
  <c r="F183" i="3" s="1"/>
  <c r="I158" i="1"/>
  <c r="M183" i="3" s="1"/>
  <c r="J158" i="1"/>
  <c r="K183" i="3" s="1"/>
  <c r="K158" i="1"/>
  <c r="I183" i="3" s="1"/>
  <c r="H159" i="1"/>
  <c r="L159" i="1" s="1"/>
  <c r="G184" i="3" s="1"/>
  <c r="I159" i="1"/>
  <c r="M184" i="3" s="1"/>
  <c r="J159" i="1"/>
  <c r="K184" i="3" s="1"/>
  <c r="K159" i="1"/>
  <c r="I184" i="3" s="1"/>
  <c r="H160" i="1"/>
  <c r="L160" i="1" s="1"/>
  <c r="G185" i="3" s="1"/>
  <c r="I160" i="1"/>
  <c r="M185" i="3" s="1"/>
  <c r="J160" i="1"/>
  <c r="K185" i="3" s="1"/>
  <c r="K160" i="1"/>
  <c r="I185" i="3" s="1"/>
  <c r="H161" i="1"/>
  <c r="L161" i="1" s="1"/>
  <c r="G186" i="3" s="1"/>
  <c r="I161" i="1"/>
  <c r="M186" i="3" s="1"/>
  <c r="J161" i="1"/>
  <c r="K186" i="3" s="1"/>
  <c r="K161" i="1"/>
  <c r="I186" i="3" s="1"/>
  <c r="H162" i="1"/>
  <c r="L162" i="1" s="1"/>
  <c r="G187" i="3" s="1"/>
  <c r="I162" i="1"/>
  <c r="M187" i="3" s="1"/>
  <c r="J162" i="1"/>
  <c r="K187" i="3" s="1"/>
  <c r="K162" i="1"/>
  <c r="I187" i="3" s="1"/>
  <c r="H163" i="1"/>
  <c r="L163" i="1" s="1"/>
  <c r="G188" i="3" s="1"/>
  <c r="I163" i="1"/>
  <c r="M188" i="3" s="1"/>
  <c r="J163" i="1"/>
  <c r="K188" i="3" s="1"/>
  <c r="K163" i="1"/>
  <c r="I188" i="3" s="1"/>
  <c r="H164" i="1"/>
  <c r="L164" i="1" s="1"/>
  <c r="G189" i="3" s="1"/>
  <c r="I164" i="1"/>
  <c r="M189" i="3" s="1"/>
  <c r="J164" i="1"/>
  <c r="K189" i="3" s="1"/>
  <c r="K164" i="1"/>
  <c r="I189" i="3" s="1"/>
  <c r="H165" i="1"/>
  <c r="L165" i="1" s="1"/>
  <c r="G190" i="3" s="1"/>
  <c r="I165" i="1"/>
  <c r="M190" i="3" s="1"/>
  <c r="J165" i="1"/>
  <c r="K190" i="3" s="1"/>
  <c r="K165" i="1"/>
  <c r="I190" i="3" s="1"/>
  <c r="H166" i="1"/>
  <c r="L166" i="1" s="1"/>
  <c r="G191" i="3" s="1"/>
  <c r="I166" i="1"/>
  <c r="M191" i="3" s="1"/>
  <c r="J166" i="1"/>
  <c r="K191" i="3" s="1"/>
  <c r="K166" i="1"/>
  <c r="I191" i="3" s="1"/>
  <c r="H167" i="1"/>
  <c r="L167" i="1" s="1"/>
  <c r="G192" i="3" s="1"/>
  <c r="I167" i="1"/>
  <c r="M192" i="3" s="1"/>
  <c r="J167" i="1"/>
  <c r="K192" i="3" s="1"/>
  <c r="K167" i="1"/>
  <c r="I192" i="3" s="1"/>
  <c r="H168" i="1"/>
  <c r="L168" i="1" s="1"/>
  <c r="G193" i="3" s="1"/>
  <c r="I168" i="1"/>
  <c r="M193" i="3" s="1"/>
  <c r="J168" i="1"/>
  <c r="K193" i="3" s="1"/>
  <c r="K168" i="1"/>
  <c r="I193" i="3" s="1"/>
  <c r="H169" i="1"/>
  <c r="L169" i="1" s="1"/>
  <c r="G194" i="3" s="1"/>
  <c r="I169" i="1"/>
  <c r="M194" i="3" s="1"/>
  <c r="J169" i="1"/>
  <c r="K194" i="3" s="1"/>
  <c r="K169" i="1"/>
  <c r="I194" i="3" s="1"/>
  <c r="H170" i="1"/>
  <c r="L170" i="1" s="1"/>
  <c r="G195" i="3" s="1"/>
  <c r="I170" i="1"/>
  <c r="M195" i="3" s="1"/>
  <c r="J170" i="1"/>
  <c r="K195" i="3" s="1"/>
  <c r="K170" i="1"/>
  <c r="I195" i="3" s="1"/>
  <c r="H171" i="1"/>
  <c r="F196" i="3" s="1"/>
  <c r="I171" i="1"/>
  <c r="M196" i="3" s="1"/>
  <c r="J171" i="1"/>
  <c r="K196" i="3" s="1"/>
  <c r="K171" i="1"/>
  <c r="I196" i="3" s="1"/>
  <c r="H172" i="1"/>
  <c r="L172" i="1" s="1"/>
  <c r="G197" i="3" s="1"/>
  <c r="I172" i="1"/>
  <c r="M197" i="3" s="1"/>
  <c r="J172" i="1"/>
  <c r="K197" i="3" s="1"/>
  <c r="K172" i="1"/>
  <c r="I197" i="3" s="1"/>
  <c r="H173" i="1"/>
  <c r="I173" i="1"/>
  <c r="M198" i="3" s="1"/>
  <c r="J173" i="1"/>
  <c r="K198" i="3" s="1"/>
  <c r="K173" i="1"/>
  <c r="I198" i="3" s="1"/>
  <c r="H174" i="1"/>
  <c r="L174" i="1" s="1"/>
  <c r="G199" i="3" s="1"/>
  <c r="I174" i="1"/>
  <c r="M199" i="3" s="1"/>
  <c r="J174" i="1"/>
  <c r="K199" i="3" s="1"/>
  <c r="K174" i="1"/>
  <c r="I199" i="3" s="1"/>
  <c r="H175" i="1"/>
  <c r="I175" i="1"/>
  <c r="M200" i="3" s="1"/>
  <c r="J175" i="1"/>
  <c r="K200" i="3" s="1"/>
  <c r="K175" i="1"/>
  <c r="I200" i="3" s="1"/>
  <c r="H176" i="1"/>
  <c r="L176" i="1" s="1"/>
  <c r="G201" i="3" s="1"/>
  <c r="I176" i="1"/>
  <c r="M201" i="3" s="1"/>
  <c r="J176" i="1"/>
  <c r="K201" i="3" s="1"/>
  <c r="K176" i="1"/>
  <c r="I201" i="3" s="1"/>
  <c r="H177" i="1"/>
  <c r="I177" i="1"/>
  <c r="M202" i="3" s="1"/>
  <c r="J177" i="1"/>
  <c r="K202" i="3" s="1"/>
  <c r="K177" i="1"/>
  <c r="I202" i="3" s="1"/>
  <c r="H178" i="1"/>
  <c r="I178" i="1"/>
  <c r="M203" i="3" s="1"/>
  <c r="J178" i="1"/>
  <c r="K203" i="3" s="1"/>
  <c r="K178" i="1"/>
  <c r="I203" i="3" s="1"/>
  <c r="H179" i="1"/>
  <c r="L179" i="1" s="1"/>
  <c r="G204" i="3" s="1"/>
  <c r="I179" i="1"/>
  <c r="M204" i="3" s="1"/>
  <c r="J179" i="1"/>
  <c r="K204" i="3" s="1"/>
  <c r="K179" i="1"/>
  <c r="I204" i="3" s="1"/>
  <c r="H123" i="1"/>
  <c r="F148" i="3" s="1"/>
  <c r="I123" i="1"/>
  <c r="M148" i="3" s="1"/>
  <c r="J123" i="1"/>
  <c r="K148" i="3" s="1"/>
  <c r="K123" i="1"/>
  <c r="I148" i="3" s="1"/>
  <c r="H124" i="1"/>
  <c r="F149" i="3" s="1"/>
  <c r="I124" i="1"/>
  <c r="M149" i="3" s="1"/>
  <c r="J124" i="1"/>
  <c r="K149" i="3" s="1"/>
  <c r="K124" i="1"/>
  <c r="I149" i="3" s="1"/>
  <c r="H125" i="1"/>
  <c r="L125" i="1" s="1"/>
  <c r="G150" i="3" s="1"/>
  <c r="I125" i="1"/>
  <c r="M150" i="3" s="1"/>
  <c r="J125" i="1"/>
  <c r="K150" i="3" s="1"/>
  <c r="K125" i="1"/>
  <c r="I150" i="3" s="1"/>
  <c r="H126" i="1"/>
  <c r="F151" i="3" s="1"/>
  <c r="I126" i="1"/>
  <c r="M151" i="3" s="1"/>
  <c r="J126" i="1"/>
  <c r="K151" i="3" s="1"/>
  <c r="K126" i="1"/>
  <c r="I151" i="3" s="1"/>
  <c r="H127" i="1"/>
  <c r="L127" i="1" s="1"/>
  <c r="G152" i="3" s="1"/>
  <c r="I127" i="1"/>
  <c r="M152" i="3" s="1"/>
  <c r="J127" i="1"/>
  <c r="K152" i="3" s="1"/>
  <c r="K127" i="1"/>
  <c r="I152" i="3" s="1"/>
  <c r="H128" i="1"/>
  <c r="L128" i="1" s="1"/>
  <c r="G153" i="3" s="1"/>
  <c r="I128" i="1"/>
  <c r="M153" i="3" s="1"/>
  <c r="J128" i="1"/>
  <c r="K153" i="3" s="1"/>
  <c r="K128" i="1"/>
  <c r="I153" i="3" s="1"/>
  <c r="H129" i="1"/>
  <c r="F154" i="3" s="1"/>
  <c r="I129" i="1"/>
  <c r="M154" i="3" s="1"/>
  <c r="J129" i="1"/>
  <c r="K154" i="3" s="1"/>
  <c r="K129" i="1"/>
  <c r="I154" i="3" s="1"/>
  <c r="H130" i="1"/>
  <c r="I130" i="1"/>
  <c r="M155" i="3" s="1"/>
  <c r="J130" i="1"/>
  <c r="K155" i="3" s="1"/>
  <c r="K130" i="1"/>
  <c r="I155" i="3" s="1"/>
  <c r="H131" i="1"/>
  <c r="F156" i="3" s="1"/>
  <c r="I131" i="1"/>
  <c r="M156" i="3" s="1"/>
  <c r="J131" i="1"/>
  <c r="K156" i="3" s="1"/>
  <c r="K131" i="1"/>
  <c r="I156" i="3" s="1"/>
  <c r="H132" i="1"/>
  <c r="F157" i="3" s="1"/>
  <c r="I132" i="1"/>
  <c r="M157" i="3" s="1"/>
  <c r="J132" i="1"/>
  <c r="K157" i="3" s="1"/>
  <c r="K132" i="1"/>
  <c r="I157" i="3" s="1"/>
  <c r="H133" i="1"/>
  <c r="I133" i="1"/>
  <c r="M158" i="3" s="1"/>
  <c r="J133" i="1"/>
  <c r="K158" i="3" s="1"/>
  <c r="K133" i="1"/>
  <c r="I158" i="3" s="1"/>
  <c r="H134" i="1"/>
  <c r="F159" i="3" s="1"/>
  <c r="I134" i="1"/>
  <c r="M159" i="3" s="1"/>
  <c r="J134" i="1"/>
  <c r="K159" i="3" s="1"/>
  <c r="K134" i="1"/>
  <c r="I159" i="3" s="1"/>
  <c r="H135" i="1"/>
  <c r="I135" i="1"/>
  <c r="M160" i="3" s="1"/>
  <c r="J135" i="1"/>
  <c r="K160" i="3" s="1"/>
  <c r="K135" i="1"/>
  <c r="I160" i="3" s="1"/>
  <c r="H136" i="1"/>
  <c r="L136" i="1" s="1"/>
  <c r="G161" i="3" s="1"/>
  <c r="I136" i="1"/>
  <c r="M161" i="3" s="1"/>
  <c r="J136" i="1"/>
  <c r="K161" i="3" s="1"/>
  <c r="K136" i="1"/>
  <c r="I161" i="3" s="1"/>
  <c r="H137" i="1"/>
  <c r="F162" i="3" s="1"/>
  <c r="I137" i="1"/>
  <c r="M162" i="3" s="1"/>
  <c r="J137" i="1"/>
  <c r="K162" i="3" s="1"/>
  <c r="K137" i="1"/>
  <c r="I162" i="3" s="1"/>
  <c r="H138" i="1"/>
  <c r="I138" i="1"/>
  <c r="M163" i="3" s="1"/>
  <c r="J138" i="1"/>
  <c r="K163" i="3" s="1"/>
  <c r="K138" i="1"/>
  <c r="I163" i="3" s="1"/>
  <c r="H139" i="1"/>
  <c r="F164" i="3" s="1"/>
  <c r="I139" i="1"/>
  <c r="M164" i="3" s="1"/>
  <c r="J139" i="1"/>
  <c r="K164" i="3" s="1"/>
  <c r="K139" i="1"/>
  <c r="I164" i="3" s="1"/>
  <c r="H140" i="1"/>
  <c r="F165" i="3" s="1"/>
  <c r="I140" i="1"/>
  <c r="M165" i="3" s="1"/>
  <c r="J140" i="1"/>
  <c r="K165" i="3" s="1"/>
  <c r="K140" i="1"/>
  <c r="I165" i="3" s="1"/>
  <c r="H141" i="1"/>
  <c r="L141" i="1" s="1"/>
  <c r="G166" i="3" s="1"/>
  <c r="I141" i="1"/>
  <c r="M166" i="3" s="1"/>
  <c r="J141" i="1"/>
  <c r="K166" i="3" s="1"/>
  <c r="K141" i="1"/>
  <c r="I166" i="3" s="1"/>
  <c r="H142" i="1"/>
  <c r="F167" i="3" s="1"/>
  <c r="I142" i="1"/>
  <c r="M167" i="3" s="1"/>
  <c r="J142" i="1"/>
  <c r="K167" i="3" s="1"/>
  <c r="K142" i="1"/>
  <c r="I167" i="3" s="1"/>
  <c r="H143" i="1"/>
  <c r="L143" i="1" s="1"/>
  <c r="G168" i="3" s="1"/>
  <c r="I143" i="1"/>
  <c r="M168" i="3" s="1"/>
  <c r="J143" i="1"/>
  <c r="K168" i="3" s="1"/>
  <c r="K143" i="1"/>
  <c r="I168" i="3" s="1"/>
  <c r="H144" i="1"/>
  <c r="I144" i="1"/>
  <c r="M169" i="3" s="1"/>
  <c r="J144" i="1"/>
  <c r="K169" i="3" s="1"/>
  <c r="K144" i="1"/>
  <c r="I169" i="3" s="1"/>
  <c r="H145" i="1"/>
  <c r="F170" i="3" s="1"/>
  <c r="I145" i="1"/>
  <c r="M170" i="3" s="1"/>
  <c r="J145" i="1"/>
  <c r="K170" i="3" s="1"/>
  <c r="K145" i="1"/>
  <c r="I170" i="3" s="1"/>
  <c r="H146" i="1"/>
  <c r="I146" i="1"/>
  <c r="M171" i="3" s="1"/>
  <c r="J146" i="1"/>
  <c r="K171" i="3" s="1"/>
  <c r="K146" i="1"/>
  <c r="I171" i="3" s="1"/>
  <c r="H147" i="1"/>
  <c r="F172" i="3" s="1"/>
  <c r="I147" i="1"/>
  <c r="M172" i="3" s="1"/>
  <c r="J147" i="1"/>
  <c r="K172" i="3" s="1"/>
  <c r="K147" i="1"/>
  <c r="I172" i="3" s="1"/>
  <c r="H148" i="1"/>
  <c r="L148" i="1" s="1"/>
  <c r="G173" i="3" s="1"/>
  <c r="I148" i="1"/>
  <c r="M173" i="3" s="1"/>
  <c r="J148" i="1"/>
  <c r="K173" i="3" s="1"/>
  <c r="K148" i="1"/>
  <c r="I173" i="3" s="1"/>
  <c r="H149" i="1"/>
  <c r="L149" i="1" s="1"/>
  <c r="G174" i="3" s="1"/>
  <c r="I149" i="1"/>
  <c r="M174" i="3" s="1"/>
  <c r="J149" i="1"/>
  <c r="K174" i="3" s="1"/>
  <c r="K149" i="1"/>
  <c r="I174" i="3" s="1"/>
  <c r="H150" i="1"/>
  <c r="L150" i="1" s="1"/>
  <c r="G175" i="3" s="1"/>
  <c r="I150" i="1"/>
  <c r="M175" i="3" s="1"/>
  <c r="J150" i="1"/>
  <c r="K175" i="3" s="1"/>
  <c r="K150" i="1"/>
  <c r="I175" i="3" s="1"/>
  <c r="H151" i="1"/>
  <c r="L151" i="1" s="1"/>
  <c r="G176" i="3" s="1"/>
  <c r="I151" i="1"/>
  <c r="M176" i="3" s="1"/>
  <c r="J151" i="1"/>
  <c r="K176" i="3" s="1"/>
  <c r="K151" i="1"/>
  <c r="I176" i="3" s="1"/>
  <c r="H152" i="1"/>
  <c r="F177" i="3" s="1"/>
  <c r="I152" i="1"/>
  <c r="M177" i="3" s="1"/>
  <c r="J152" i="1"/>
  <c r="K177" i="3" s="1"/>
  <c r="K152" i="1"/>
  <c r="I177" i="3" s="1"/>
  <c r="H153" i="1"/>
  <c r="I153" i="1"/>
  <c r="M178" i="3" s="1"/>
  <c r="J153" i="1"/>
  <c r="K178" i="3" s="1"/>
  <c r="K153" i="1"/>
  <c r="I178" i="3" s="1"/>
  <c r="H154" i="1"/>
  <c r="F179" i="3" s="1"/>
  <c r="I154" i="1"/>
  <c r="M179" i="3" s="1"/>
  <c r="J154" i="1"/>
  <c r="K179" i="3" s="1"/>
  <c r="K154" i="1"/>
  <c r="I179" i="3" s="1"/>
  <c r="H155" i="1"/>
  <c r="F180" i="3" s="1"/>
  <c r="I155" i="1"/>
  <c r="M180" i="3" s="1"/>
  <c r="J155" i="1"/>
  <c r="K180" i="3" s="1"/>
  <c r="K155" i="1"/>
  <c r="I180" i="3" s="1"/>
  <c r="H52" i="1"/>
  <c r="F77" i="3" s="1"/>
  <c r="I52" i="1"/>
  <c r="M77" i="3" s="1"/>
  <c r="J52" i="1"/>
  <c r="K77" i="3" s="1"/>
  <c r="K52" i="1"/>
  <c r="I77" i="3" s="1"/>
  <c r="H53" i="1"/>
  <c r="I53" i="1"/>
  <c r="M78" i="3" s="1"/>
  <c r="J53" i="1"/>
  <c r="K78" i="3" s="1"/>
  <c r="K53" i="1"/>
  <c r="I78" i="3" s="1"/>
  <c r="H54" i="1"/>
  <c r="I54" i="1"/>
  <c r="M79" i="3" s="1"/>
  <c r="J54" i="1"/>
  <c r="K79" i="3" s="1"/>
  <c r="K54" i="1"/>
  <c r="I79" i="3" s="1"/>
  <c r="H55" i="1"/>
  <c r="I55" i="1"/>
  <c r="M80" i="3" s="1"/>
  <c r="J55" i="1"/>
  <c r="K80" i="3" s="1"/>
  <c r="K55" i="1"/>
  <c r="I80" i="3" s="1"/>
  <c r="H56" i="1"/>
  <c r="F81" i="3" s="1"/>
  <c r="I56" i="1"/>
  <c r="M81" i="3" s="1"/>
  <c r="J56" i="1"/>
  <c r="K81" i="3" s="1"/>
  <c r="K56" i="1"/>
  <c r="I81" i="3" s="1"/>
  <c r="H57" i="1"/>
  <c r="I57" i="1"/>
  <c r="M82" i="3" s="1"/>
  <c r="J57" i="1"/>
  <c r="K82" i="3" s="1"/>
  <c r="K57" i="1"/>
  <c r="I82" i="3" s="1"/>
  <c r="H58" i="1"/>
  <c r="F83" i="3" s="1"/>
  <c r="I58" i="1"/>
  <c r="M83" i="3" s="1"/>
  <c r="J58" i="1"/>
  <c r="K83" i="3" s="1"/>
  <c r="K58" i="1"/>
  <c r="I83" i="3" s="1"/>
  <c r="H59" i="1"/>
  <c r="F84" i="3" s="1"/>
  <c r="I59" i="1"/>
  <c r="M84" i="3" s="1"/>
  <c r="J59" i="1"/>
  <c r="K84" i="3" s="1"/>
  <c r="K59" i="1"/>
  <c r="I84" i="3" s="1"/>
  <c r="H60" i="1"/>
  <c r="L60" i="1" s="1"/>
  <c r="G85" i="3" s="1"/>
  <c r="I60" i="1"/>
  <c r="M85" i="3" s="1"/>
  <c r="J60" i="1"/>
  <c r="K85" i="3" s="1"/>
  <c r="K60" i="1"/>
  <c r="I85" i="3" s="1"/>
  <c r="H61" i="1"/>
  <c r="L61" i="1" s="1"/>
  <c r="G86" i="3" s="1"/>
  <c r="I61" i="1"/>
  <c r="M86" i="3" s="1"/>
  <c r="J61" i="1"/>
  <c r="K86" i="3" s="1"/>
  <c r="K61" i="1"/>
  <c r="I86" i="3" s="1"/>
  <c r="H62" i="1"/>
  <c r="I62" i="1"/>
  <c r="M87" i="3" s="1"/>
  <c r="J62" i="1"/>
  <c r="K87" i="3" s="1"/>
  <c r="K62" i="1"/>
  <c r="I87" i="3" s="1"/>
  <c r="H63" i="1"/>
  <c r="I63" i="1"/>
  <c r="M88" i="3" s="1"/>
  <c r="J63" i="1"/>
  <c r="K88" i="3" s="1"/>
  <c r="K63" i="1"/>
  <c r="I88" i="3" s="1"/>
  <c r="H64" i="1"/>
  <c r="F89" i="3" s="1"/>
  <c r="I64" i="1"/>
  <c r="M89" i="3" s="1"/>
  <c r="J64" i="1"/>
  <c r="K89" i="3" s="1"/>
  <c r="K64" i="1"/>
  <c r="I89" i="3" s="1"/>
  <c r="H65" i="1"/>
  <c r="I65" i="1"/>
  <c r="M90" i="3" s="1"/>
  <c r="J65" i="1"/>
  <c r="K90" i="3" s="1"/>
  <c r="K65" i="1"/>
  <c r="I90" i="3" s="1"/>
  <c r="H66" i="1"/>
  <c r="F91" i="3" s="1"/>
  <c r="I66" i="1"/>
  <c r="M91" i="3" s="1"/>
  <c r="J66" i="1"/>
  <c r="K91" i="3" s="1"/>
  <c r="K66" i="1"/>
  <c r="I91" i="3" s="1"/>
  <c r="H67" i="1"/>
  <c r="F92" i="3" s="1"/>
  <c r="I67" i="1"/>
  <c r="M92" i="3" s="1"/>
  <c r="J67" i="1"/>
  <c r="K92" i="3" s="1"/>
  <c r="K67" i="1"/>
  <c r="I92" i="3" s="1"/>
  <c r="H68" i="1"/>
  <c r="F93" i="3" s="1"/>
  <c r="I68" i="1"/>
  <c r="M93" i="3" s="1"/>
  <c r="J68" i="1"/>
  <c r="K93" i="3" s="1"/>
  <c r="K68" i="1"/>
  <c r="I93" i="3" s="1"/>
  <c r="H69" i="1"/>
  <c r="I69" i="1"/>
  <c r="M94" i="3" s="1"/>
  <c r="J69" i="1"/>
  <c r="K94" i="3" s="1"/>
  <c r="K69" i="1"/>
  <c r="I94" i="3" s="1"/>
  <c r="H70" i="1"/>
  <c r="I70" i="1"/>
  <c r="M95" i="3" s="1"/>
  <c r="J70" i="1"/>
  <c r="K95" i="3" s="1"/>
  <c r="K70" i="1"/>
  <c r="I95" i="3" s="1"/>
  <c r="H71" i="1"/>
  <c r="F96" i="3" s="1"/>
  <c r="I71" i="1"/>
  <c r="M96" i="3" s="1"/>
  <c r="J71" i="1"/>
  <c r="K96" i="3" s="1"/>
  <c r="K71" i="1"/>
  <c r="I96" i="3" s="1"/>
  <c r="H72" i="1"/>
  <c r="L72" i="1" s="1"/>
  <c r="G97" i="3" s="1"/>
  <c r="I72" i="1"/>
  <c r="M97" i="3" s="1"/>
  <c r="J72" i="1"/>
  <c r="K97" i="3" s="1"/>
  <c r="K72" i="1"/>
  <c r="I97" i="3" s="1"/>
  <c r="H73" i="1"/>
  <c r="F98" i="3" s="1"/>
  <c r="I73" i="1"/>
  <c r="M98" i="3" s="1"/>
  <c r="J73" i="1"/>
  <c r="K98" i="3" s="1"/>
  <c r="K73" i="1"/>
  <c r="I98" i="3" s="1"/>
  <c r="H74" i="1"/>
  <c r="F99" i="3" s="1"/>
  <c r="I74" i="1"/>
  <c r="M99" i="3" s="1"/>
  <c r="J74" i="1"/>
  <c r="K99" i="3" s="1"/>
  <c r="K74" i="1"/>
  <c r="I99" i="3" s="1"/>
  <c r="H75" i="1"/>
  <c r="I75" i="1"/>
  <c r="M100" i="3" s="1"/>
  <c r="J75" i="1"/>
  <c r="K100" i="3" s="1"/>
  <c r="K75" i="1"/>
  <c r="I100" i="3" s="1"/>
  <c r="H76" i="1"/>
  <c r="F101" i="3" s="1"/>
  <c r="I76" i="1"/>
  <c r="M101" i="3" s="1"/>
  <c r="J76" i="1"/>
  <c r="K101" i="3" s="1"/>
  <c r="K76" i="1"/>
  <c r="I101" i="3" s="1"/>
  <c r="H77" i="1"/>
  <c r="I77" i="1"/>
  <c r="M102" i="3" s="1"/>
  <c r="J77" i="1"/>
  <c r="K102" i="3" s="1"/>
  <c r="K77" i="1"/>
  <c r="I102" i="3" s="1"/>
  <c r="H78" i="1"/>
  <c r="F103" i="3" s="1"/>
  <c r="I78" i="1"/>
  <c r="M103" i="3" s="1"/>
  <c r="J78" i="1"/>
  <c r="K103" i="3" s="1"/>
  <c r="K78" i="1"/>
  <c r="I103" i="3" s="1"/>
  <c r="H79" i="1"/>
  <c r="L79" i="1" s="1"/>
  <c r="G104" i="3" s="1"/>
  <c r="I79" i="1"/>
  <c r="M104" i="3" s="1"/>
  <c r="J79" i="1"/>
  <c r="K104" i="3" s="1"/>
  <c r="K79" i="1"/>
  <c r="I104" i="3" s="1"/>
  <c r="H80" i="1"/>
  <c r="F105" i="3" s="1"/>
  <c r="I80" i="1"/>
  <c r="M105" i="3" s="1"/>
  <c r="J80" i="1"/>
  <c r="K105" i="3" s="1"/>
  <c r="K80" i="1"/>
  <c r="I105" i="3" s="1"/>
  <c r="H81" i="1"/>
  <c r="L81" i="1" s="1"/>
  <c r="G106" i="3" s="1"/>
  <c r="I81" i="1"/>
  <c r="M106" i="3" s="1"/>
  <c r="J81" i="1"/>
  <c r="K106" i="3" s="1"/>
  <c r="K81" i="1"/>
  <c r="I106" i="3" s="1"/>
  <c r="H82" i="1"/>
  <c r="F107" i="3" s="1"/>
  <c r="I82" i="1"/>
  <c r="M107" i="3" s="1"/>
  <c r="J82" i="1"/>
  <c r="K107" i="3" s="1"/>
  <c r="K82" i="1"/>
  <c r="I107" i="3" s="1"/>
  <c r="H83" i="1"/>
  <c r="I83" i="1"/>
  <c r="M108" i="3" s="1"/>
  <c r="J83" i="1"/>
  <c r="K108" i="3" s="1"/>
  <c r="K83" i="1"/>
  <c r="I108" i="3" s="1"/>
  <c r="H84" i="1"/>
  <c r="I84" i="1"/>
  <c r="M109" i="3" s="1"/>
  <c r="J84" i="1"/>
  <c r="K109" i="3" s="1"/>
  <c r="K84" i="1"/>
  <c r="I109" i="3" s="1"/>
  <c r="H85" i="1"/>
  <c r="F110" i="3" s="1"/>
  <c r="I85" i="1"/>
  <c r="M110" i="3" s="1"/>
  <c r="J85" i="1"/>
  <c r="K110" i="3" s="1"/>
  <c r="K85" i="1"/>
  <c r="I110" i="3" s="1"/>
  <c r="H86" i="1"/>
  <c r="F111" i="3" s="1"/>
  <c r="I86" i="1"/>
  <c r="M111" i="3" s="1"/>
  <c r="J86" i="1"/>
  <c r="K111" i="3" s="1"/>
  <c r="K86" i="1"/>
  <c r="I111" i="3" s="1"/>
  <c r="H87" i="1"/>
  <c r="F112" i="3" s="1"/>
  <c r="I87" i="1"/>
  <c r="M112" i="3" s="1"/>
  <c r="J87" i="1"/>
  <c r="K112" i="3" s="1"/>
  <c r="K87" i="1"/>
  <c r="I112" i="3" s="1"/>
  <c r="H88" i="1"/>
  <c r="L88" i="1" s="1"/>
  <c r="G113" i="3" s="1"/>
  <c r="I88" i="1"/>
  <c r="M113" i="3" s="1"/>
  <c r="J88" i="1"/>
  <c r="K113" i="3" s="1"/>
  <c r="K88" i="1"/>
  <c r="I113" i="3" s="1"/>
  <c r="H89" i="1"/>
  <c r="F114" i="3" s="1"/>
  <c r="I89" i="1"/>
  <c r="M114" i="3" s="1"/>
  <c r="J89" i="1"/>
  <c r="K114" i="3" s="1"/>
  <c r="K89" i="1"/>
  <c r="I114" i="3" s="1"/>
  <c r="H90" i="1"/>
  <c r="I90" i="1"/>
  <c r="M115" i="3" s="1"/>
  <c r="J90" i="1"/>
  <c r="K115" i="3" s="1"/>
  <c r="K90" i="1"/>
  <c r="I115" i="3" s="1"/>
  <c r="H91" i="1"/>
  <c r="I91" i="1"/>
  <c r="M116" i="3" s="1"/>
  <c r="J91" i="1"/>
  <c r="K116" i="3" s="1"/>
  <c r="K91" i="1"/>
  <c r="I116" i="3" s="1"/>
  <c r="H92" i="1"/>
  <c r="F117" i="3" s="1"/>
  <c r="I92" i="1"/>
  <c r="M117" i="3" s="1"/>
  <c r="J92" i="1"/>
  <c r="K117" i="3" s="1"/>
  <c r="K92" i="1"/>
  <c r="I117" i="3" s="1"/>
  <c r="H93" i="1"/>
  <c r="I93" i="1"/>
  <c r="M118" i="3" s="1"/>
  <c r="J93" i="1"/>
  <c r="K118" i="3" s="1"/>
  <c r="K93" i="1"/>
  <c r="I118" i="3" s="1"/>
  <c r="H94" i="1"/>
  <c r="F119" i="3" s="1"/>
  <c r="I94" i="1"/>
  <c r="M119" i="3" s="1"/>
  <c r="J94" i="1"/>
  <c r="K119" i="3" s="1"/>
  <c r="K94" i="1"/>
  <c r="I119" i="3" s="1"/>
  <c r="H95" i="1"/>
  <c r="F120" i="3" s="1"/>
  <c r="I95" i="1"/>
  <c r="M120" i="3" s="1"/>
  <c r="J95" i="1"/>
  <c r="K120" i="3" s="1"/>
  <c r="K95" i="1"/>
  <c r="I120" i="3" s="1"/>
  <c r="H96" i="1"/>
  <c r="L96" i="1" s="1"/>
  <c r="G121" i="3" s="1"/>
  <c r="I96" i="1"/>
  <c r="M121" i="3" s="1"/>
  <c r="J96" i="1"/>
  <c r="K121" i="3" s="1"/>
  <c r="K96" i="1"/>
  <c r="I121" i="3" s="1"/>
  <c r="H97" i="1"/>
  <c r="F122" i="3" s="1"/>
  <c r="I97" i="1"/>
  <c r="M122" i="3" s="1"/>
  <c r="J97" i="1"/>
  <c r="K122" i="3" s="1"/>
  <c r="K97" i="1"/>
  <c r="I122" i="3" s="1"/>
  <c r="H98" i="1"/>
  <c r="I98" i="1"/>
  <c r="M123" i="3" s="1"/>
  <c r="J98" i="1"/>
  <c r="K123" i="3" s="1"/>
  <c r="K98" i="1"/>
  <c r="I123" i="3" s="1"/>
  <c r="H99" i="1"/>
  <c r="I99" i="1"/>
  <c r="M124" i="3" s="1"/>
  <c r="J99" i="1"/>
  <c r="K124" i="3" s="1"/>
  <c r="K99" i="1"/>
  <c r="I124" i="3" s="1"/>
  <c r="H100" i="1"/>
  <c r="F125" i="3" s="1"/>
  <c r="I100" i="1"/>
  <c r="M125" i="3" s="1"/>
  <c r="J100" i="1"/>
  <c r="K125" i="3" s="1"/>
  <c r="K100" i="1"/>
  <c r="I125" i="3" s="1"/>
  <c r="H101" i="1"/>
  <c r="L101" i="1" s="1"/>
  <c r="G126" i="3" s="1"/>
  <c r="I101" i="1"/>
  <c r="M126" i="3" s="1"/>
  <c r="J101" i="1"/>
  <c r="K126" i="3" s="1"/>
  <c r="K101" i="1"/>
  <c r="I126" i="3" s="1"/>
  <c r="H102" i="1"/>
  <c r="F127" i="3" s="1"/>
  <c r="I102" i="1"/>
  <c r="M127" i="3" s="1"/>
  <c r="J102" i="1"/>
  <c r="K127" i="3" s="1"/>
  <c r="K102" i="1"/>
  <c r="I127" i="3" s="1"/>
  <c r="H103" i="1"/>
  <c r="F128" i="3" s="1"/>
  <c r="I103" i="1"/>
  <c r="M128" i="3" s="1"/>
  <c r="J103" i="1"/>
  <c r="K128" i="3" s="1"/>
  <c r="K103" i="1"/>
  <c r="I128" i="3" s="1"/>
  <c r="H104" i="1"/>
  <c r="I104" i="1"/>
  <c r="M129" i="3" s="1"/>
  <c r="J104" i="1"/>
  <c r="K129" i="3" s="1"/>
  <c r="K104" i="1"/>
  <c r="I129" i="3" s="1"/>
  <c r="H105" i="1"/>
  <c r="F130" i="3" s="1"/>
  <c r="I105" i="1"/>
  <c r="M130" i="3" s="1"/>
  <c r="J105" i="1"/>
  <c r="K130" i="3" s="1"/>
  <c r="K105" i="1"/>
  <c r="I130" i="3" s="1"/>
  <c r="H106" i="1"/>
  <c r="I106" i="1"/>
  <c r="M131" i="3" s="1"/>
  <c r="J106" i="1"/>
  <c r="K131" i="3" s="1"/>
  <c r="K106" i="1"/>
  <c r="I131" i="3" s="1"/>
  <c r="H107" i="1"/>
  <c r="I107" i="1"/>
  <c r="M132" i="3" s="1"/>
  <c r="J107" i="1"/>
  <c r="K132" i="3" s="1"/>
  <c r="K107" i="1"/>
  <c r="I132" i="3" s="1"/>
  <c r="H108" i="1"/>
  <c r="F133" i="3" s="1"/>
  <c r="I108" i="1"/>
  <c r="M133" i="3" s="1"/>
  <c r="J108" i="1"/>
  <c r="K133" i="3" s="1"/>
  <c r="K108" i="1"/>
  <c r="I133" i="3" s="1"/>
  <c r="H109" i="1"/>
  <c r="L109" i="1" s="1"/>
  <c r="G134" i="3" s="1"/>
  <c r="I109" i="1"/>
  <c r="M134" i="3" s="1"/>
  <c r="J109" i="1"/>
  <c r="K134" i="3" s="1"/>
  <c r="K109" i="1"/>
  <c r="I134" i="3" s="1"/>
  <c r="H110" i="1"/>
  <c r="F135" i="3" s="1"/>
  <c r="I110" i="1"/>
  <c r="M135" i="3" s="1"/>
  <c r="J110" i="1"/>
  <c r="K135" i="3" s="1"/>
  <c r="K110" i="1"/>
  <c r="I135" i="3" s="1"/>
  <c r="H111" i="1"/>
  <c r="F136" i="3" s="1"/>
  <c r="I111" i="1"/>
  <c r="M136" i="3" s="1"/>
  <c r="J111" i="1"/>
  <c r="K136" i="3" s="1"/>
  <c r="K111" i="1"/>
  <c r="I136" i="3" s="1"/>
  <c r="H112" i="1"/>
  <c r="I112" i="1"/>
  <c r="M137" i="3" s="1"/>
  <c r="J112" i="1"/>
  <c r="K137" i="3" s="1"/>
  <c r="K112" i="1"/>
  <c r="I137" i="3" s="1"/>
  <c r="H113" i="1"/>
  <c r="F138" i="3" s="1"/>
  <c r="I113" i="1"/>
  <c r="M138" i="3" s="1"/>
  <c r="J113" i="1"/>
  <c r="K138" i="3" s="1"/>
  <c r="K113" i="1"/>
  <c r="I138" i="3" s="1"/>
  <c r="H114" i="1"/>
  <c r="I114" i="1"/>
  <c r="M139" i="3" s="1"/>
  <c r="J114" i="1"/>
  <c r="K139" i="3" s="1"/>
  <c r="K114" i="1"/>
  <c r="I139" i="3" s="1"/>
  <c r="H115" i="1"/>
  <c r="I115" i="1"/>
  <c r="M140" i="3" s="1"/>
  <c r="J115" i="1"/>
  <c r="K140" i="3" s="1"/>
  <c r="K115" i="1"/>
  <c r="I140" i="3" s="1"/>
  <c r="H116" i="1"/>
  <c r="F141" i="3" s="1"/>
  <c r="I116" i="1"/>
  <c r="M141" i="3" s="1"/>
  <c r="J116" i="1"/>
  <c r="K141" i="3" s="1"/>
  <c r="K116" i="1"/>
  <c r="I141" i="3" s="1"/>
  <c r="H117" i="1"/>
  <c r="I117" i="1"/>
  <c r="M142" i="3" s="1"/>
  <c r="J117" i="1"/>
  <c r="K142" i="3" s="1"/>
  <c r="K117" i="1"/>
  <c r="I142" i="3" s="1"/>
  <c r="H118" i="1"/>
  <c r="F143" i="3" s="1"/>
  <c r="I118" i="1"/>
  <c r="M143" i="3" s="1"/>
  <c r="J118" i="1"/>
  <c r="K143" i="3" s="1"/>
  <c r="K118" i="1"/>
  <c r="I143" i="3" s="1"/>
  <c r="H119" i="1"/>
  <c r="L119" i="1" s="1"/>
  <c r="G144" i="3" s="1"/>
  <c r="I119" i="1"/>
  <c r="M144" i="3" s="1"/>
  <c r="J119" i="1"/>
  <c r="K144" i="3" s="1"/>
  <c r="K119" i="1"/>
  <c r="I144" i="3" s="1"/>
  <c r="H120" i="1"/>
  <c r="L120" i="1" s="1"/>
  <c r="G145" i="3" s="1"/>
  <c r="I120" i="1"/>
  <c r="M145" i="3" s="1"/>
  <c r="J120" i="1"/>
  <c r="K145" i="3" s="1"/>
  <c r="K120" i="1"/>
  <c r="I145" i="3" s="1"/>
  <c r="H121" i="1"/>
  <c r="I121" i="1"/>
  <c r="M146" i="3" s="1"/>
  <c r="J121" i="1"/>
  <c r="K146" i="3" s="1"/>
  <c r="K121" i="1"/>
  <c r="I146" i="3" s="1"/>
  <c r="H122" i="1"/>
  <c r="I122" i="1"/>
  <c r="M147" i="3" s="1"/>
  <c r="J122" i="1"/>
  <c r="K147" i="3" s="1"/>
  <c r="K122" i="1"/>
  <c r="I147" i="3" s="1"/>
  <c r="H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L126" i="1" l="1"/>
  <c r="G151" i="3" s="1"/>
  <c r="L124" i="1"/>
  <c r="G149" i="3" s="1"/>
  <c r="L78" i="1"/>
  <c r="G103" i="3" s="1"/>
  <c r="L87" i="1"/>
  <c r="G112" i="3" s="1"/>
  <c r="L140" i="1"/>
  <c r="G165" i="3" s="1"/>
  <c r="L110" i="1"/>
  <c r="G135" i="3" s="1"/>
  <c r="L134" i="1"/>
  <c r="G159" i="3" s="1"/>
  <c r="L67" i="1"/>
  <c r="G92" i="3" s="1"/>
  <c r="L132" i="1"/>
  <c r="G157" i="3" s="1"/>
  <c r="L102" i="1"/>
  <c r="G127" i="3" s="1"/>
  <c r="L100" i="1"/>
  <c r="G125" i="3" s="1"/>
  <c r="L66" i="1"/>
  <c r="G91" i="3" s="1"/>
  <c r="L80" i="1"/>
  <c r="G105" i="3" s="1"/>
  <c r="L154" i="1"/>
  <c r="G179" i="3" s="1"/>
  <c r="L94" i="1"/>
  <c r="G119" i="3" s="1"/>
  <c r="L73" i="1"/>
  <c r="G98" i="3" s="1"/>
  <c r="L111" i="1"/>
  <c r="G136" i="3" s="1"/>
  <c r="L152" i="1"/>
  <c r="G177" i="3" s="1"/>
  <c r="L86" i="1"/>
  <c r="G111" i="3" s="1"/>
  <c r="L71" i="1"/>
  <c r="G96" i="3" s="1"/>
  <c r="L142" i="1"/>
  <c r="G167" i="3" s="1"/>
  <c r="L58" i="1"/>
  <c r="G83" i="3" s="1"/>
  <c r="L85" i="1"/>
  <c r="G110" i="3" s="1"/>
  <c r="L56" i="1"/>
  <c r="G81" i="3" s="1"/>
  <c r="L129" i="1"/>
  <c r="G154" i="3" s="1"/>
  <c r="F192" i="3"/>
  <c r="F207" i="3"/>
  <c r="F106" i="3"/>
  <c r="F190" i="3"/>
  <c r="F134" i="3"/>
  <c r="L95" i="1"/>
  <c r="G120" i="3" s="1"/>
  <c r="F174" i="3"/>
  <c r="L116" i="1"/>
  <c r="G141" i="3" s="1"/>
  <c r="L155" i="1"/>
  <c r="G180" i="3" s="1"/>
  <c r="F195" i="3"/>
  <c r="F193" i="3"/>
  <c r="F152" i="3"/>
  <c r="F150" i="3"/>
  <c r="F86" i="3"/>
  <c r="L108" i="1"/>
  <c r="G133" i="3" s="1"/>
  <c r="L52" i="1"/>
  <c r="G77" i="3" s="1"/>
  <c r="L103" i="1"/>
  <c r="G128" i="3" s="1"/>
  <c r="L147" i="1"/>
  <c r="G172" i="3" s="1"/>
  <c r="L139" i="1"/>
  <c r="G164" i="3" s="1"/>
  <c r="L171" i="1"/>
  <c r="G196" i="3" s="1"/>
  <c r="F184" i="3"/>
  <c r="F166" i="3"/>
  <c r="L118" i="1"/>
  <c r="G143" i="3" s="1"/>
  <c r="L74" i="1"/>
  <c r="G99" i="3" s="1"/>
  <c r="L59" i="1"/>
  <c r="G84" i="3" s="1"/>
  <c r="F187" i="3"/>
  <c r="F185" i="3"/>
  <c r="F145" i="3"/>
  <c r="F126" i="3"/>
  <c r="L121" i="1"/>
  <c r="G146" i="3" s="1"/>
  <c r="F146" i="3"/>
  <c r="L63" i="1"/>
  <c r="G88" i="3" s="1"/>
  <c r="F88" i="3"/>
  <c r="L177" i="1"/>
  <c r="G202" i="3" s="1"/>
  <c r="F202" i="3"/>
  <c r="L175" i="1"/>
  <c r="G200" i="3" s="1"/>
  <c r="F200" i="3"/>
  <c r="L157" i="1"/>
  <c r="G182" i="3" s="1"/>
  <c r="F182" i="3"/>
  <c r="L181" i="1"/>
  <c r="G206" i="3" s="1"/>
  <c r="F206" i="3"/>
  <c r="L99" i="1"/>
  <c r="G124" i="3" s="1"/>
  <c r="F124" i="3"/>
  <c r="L98" i="1"/>
  <c r="G123" i="3" s="1"/>
  <c r="F123" i="3"/>
  <c r="L70" i="1"/>
  <c r="G95" i="3" s="1"/>
  <c r="F95" i="3"/>
  <c r="L69" i="1"/>
  <c r="G94" i="3" s="1"/>
  <c r="F94" i="3"/>
  <c r="L138" i="1"/>
  <c r="G163" i="3" s="1"/>
  <c r="F163" i="3"/>
  <c r="F204" i="3"/>
  <c r="L92" i="1"/>
  <c r="G117" i="3" s="1"/>
  <c r="L90" i="1"/>
  <c r="G115" i="3" s="1"/>
  <c r="F115" i="3"/>
  <c r="L130" i="1"/>
  <c r="G155" i="3" s="1"/>
  <c r="F155" i="3"/>
  <c r="L123" i="1"/>
  <c r="G148" i="3" s="1"/>
  <c r="L178" i="1"/>
  <c r="G203" i="3" s="1"/>
  <c r="F203" i="3"/>
  <c r="L156" i="1"/>
  <c r="G181" i="3" s="1"/>
  <c r="F181" i="3"/>
  <c r="L183" i="1"/>
  <c r="G208" i="3" s="1"/>
  <c r="F208" i="3"/>
  <c r="L107" i="1"/>
  <c r="G132" i="3" s="1"/>
  <c r="F132" i="3"/>
  <c r="L106" i="1"/>
  <c r="G131" i="3" s="1"/>
  <c r="F131" i="3"/>
  <c r="L77" i="1"/>
  <c r="G102" i="3" s="1"/>
  <c r="F102" i="3"/>
  <c r="L153" i="1"/>
  <c r="G178" i="3" s="1"/>
  <c r="F178" i="3"/>
  <c r="L146" i="1"/>
  <c r="G171" i="3" s="1"/>
  <c r="F171" i="3"/>
  <c r="L122" i="1"/>
  <c r="G147" i="3" s="1"/>
  <c r="F147" i="3"/>
  <c r="L91" i="1"/>
  <c r="G116" i="3" s="1"/>
  <c r="F116" i="3"/>
  <c r="L64" i="1"/>
  <c r="G89" i="3" s="1"/>
  <c r="L62" i="1"/>
  <c r="G87" i="3" s="1"/>
  <c r="F87" i="3"/>
  <c r="L131" i="1"/>
  <c r="G156" i="3" s="1"/>
  <c r="L173" i="1"/>
  <c r="G198" i="3" s="1"/>
  <c r="F198" i="3"/>
  <c r="L158" i="1"/>
  <c r="G183" i="3" s="1"/>
  <c r="L180" i="1"/>
  <c r="G205" i="3" s="1"/>
  <c r="F205" i="3"/>
  <c r="L115" i="1"/>
  <c r="G140" i="3" s="1"/>
  <c r="F140" i="3"/>
  <c r="L114" i="1"/>
  <c r="G139" i="3" s="1"/>
  <c r="F139" i="3"/>
  <c r="L84" i="1"/>
  <c r="G109" i="3" s="1"/>
  <c r="F109" i="3"/>
  <c r="L83" i="1"/>
  <c r="G108" i="3" s="1"/>
  <c r="F108" i="3"/>
  <c r="L55" i="1"/>
  <c r="G80" i="3" s="1"/>
  <c r="F80" i="3"/>
  <c r="L54" i="1"/>
  <c r="G79" i="3" s="1"/>
  <c r="F79" i="3"/>
  <c r="F201" i="3"/>
  <c r="F199" i="3"/>
  <c r="L113" i="1"/>
  <c r="G138" i="3" s="1"/>
  <c r="L104" i="1"/>
  <c r="G129" i="3" s="1"/>
  <c r="F129" i="3"/>
  <c r="L97" i="1"/>
  <c r="G122" i="3" s="1"/>
  <c r="L89" i="1"/>
  <c r="G114" i="3" s="1"/>
  <c r="L82" i="1"/>
  <c r="G107" i="3" s="1"/>
  <c r="L53" i="1"/>
  <c r="G78" i="3" s="1"/>
  <c r="F78" i="3"/>
  <c r="L145" i="1"/>
  <c r="G170" i="3" s="1"/>
  <c r="L144" i="1"/>
  <c r="G169" i="3" s="1"/>
  <c r="F169" i="3"/>
  <c r="F168" i="3"/>
  <c r="F144" i="3"/>
  <c r="L105" i="1"/>
  <c r="G130" i="3" s="1"/>
  <c r="L75" i="1"/>
  <c r="G100" i="3" s="1"/>
  <c r="F100" i="3"/>
  <c r="L68" i="1"/>
  <c r="G93" i="3" s="1"/>
  <c r="L137" i="1"/>
  <c r="G162" i="3" s="1"/>
  <c r="L135" i="1"/>
  <c r="G160" i="3" s="1"/>
  <c r="F160" i="3"/>
  <c r="F153" i="3"/>
  <c r="F113" i="3"/>
  <c r="L133" i="1"/>
  <c r="G158" i="3" s="1"/>
  <c r="F158" i="3"/>
  <c r="F197" i="3"/>
  <c r="F194" i="3"/>
  <c r="F191" i="3"/>
  <c r="F189" i="3"/>
  <c r="F186" i="3"/>
  <c r="F175" i="3"/>
  <c r="F173" i="3"/>
  <c r="F161" i="3"/>
  <c r="L112" i="1"/>
  <c r="G137" i="3" s="1"/>
  <c r="F137" i="3"/>
  <c r="L76" i="1"/>
  <c r="G101" i="3" s="1"/>
  <c r="F176" i="3"/>
  <c r="L117" i="1"/>
  <c r="G142" i="3" s="1"/>
  <c r="F142" i="3"/>
  <c r="L93" i="1"/>
  <c r="G118" i="3" s="1"/>
  <c r="F118" i="3"/>
  <c r="L65" i="1"/>
  <c r="G90" i="3" s="1"/>
  <c r="F90" i="3"/>
  <c r="L57" i="1"/>
  <c r="G82" i="3" s="1"/>
  <c r="F82" i="3"/>
  <c r="F188" i="3"/>
  <c r="F121" i="3"/>
  <c r="F104" i="3"/>
  <c r="F97" i="3"/>
  <c r="F85" i="3"/>
  <c r="C59" i="3"/>
  <c r="E27" i="3" l="1"/>
  <c r="D63" i="3"/>
  <c r="B27" i="3"/>
  <c r="B30" i="3"/>
  <c r="B70" i="3"/>
  <c r="D42" i="3" l="1"/>
  <c r="B36" i="3" l="1"/>
  <c r="C36" i="3"/>
  <c r="D36" i="3"/>
  <c r="E36" i="3"/>
  <c r="H36" i="3"/>
  <c r="J36" i="3"/>
  <c r="L36" i="3"/>
  <c r="P36" i="3"/>
  <c r="B37" i="3"/>
  <c r="C37" i="3"/>
  <c r="D37" i="3"/>
  <c r="E37" i="3"/>
  <c r="H37" i="3"/>
  <c r="J37" i="3"/>
  <c r="L37" i="3"/>
  <c r="P37" i="3"/>
  <c r="B38" i="3"/>
  <c r="C38" i="3"/>
  <c r="D38" i="3"/>
  <c r="E38" i="3"/>
  <c r="H38" i="3"/>
  <c r="J38" i="3"/>
  <c r="L38" i="3"/>
  <c r="P38" i="3"/>
  <c r="B39" i="3"/>
  <c r="C39" i="3"/>
  <c r="D39" i="3"/>
  <c r="E39" i="3"/>
  <c r="H39" i="3"/>
  <c r="J39" i="3"/>
  <c r="L39" i="3"/>
  <c r="P39" i="3"/>
  <c r="B40" i="3"/>
  <c r="C40" i="3"/>
  <c r="D40" i="3"/>
  <c r="E40" i="3"/>
  <c r="H40" i="3"/>
  <c r="J40" i="3"/>
  <c r="L40" i="3"/>
  <c r="P40" i="3"/>
  <c r="B41" i="3"/>
  <c r="C41" i="3"/>
  <c r="D41" i="3"/>
  <c r="E41" i="3"/>
  <c r="H41" i="3"/>
  <c r="J41" i="3"/>
  <c r="L41" i="3"/>
  <c r="P41" i="3"/>
  <c r="B42" i="3"/>
  <c r="C42" i="3"/>
  <c r="E42" i="3"/>
  <c r="H42" i="3"/>
  <c r="J42" i="3"/>
  <c r="L42" i="3"/>
  <c r="P42" i="3"/>
  <c r="B43" i="3"/>
  <c r="C43" i="3"/>
  <c r="D43" i="3"/>
  <c r="E43" i="3"/>
  <c r="H43" i="3"/>
  <c r="J43" i="3"/>
  <c r="L43" i="3"/>
  <c r="P43" i="3"/>
  <c r="B44" i="3"/>
  <c r="C44" i="3"/>
  <c r="D44" i="3"/>
  <c r="E44" i="3"/>
  <c r="H44" i="3"/>
  <c r="J44" i="3"/>
  <c r="L44" i="3"/>
  <c r="P44" i="3"/>
  <c r="B45" i="3"/>
  <c r="C45" i="3"/>
  <c r="D45" i="3"/>
  <c r="E45" i="3"/>
  <c r="H45" i="3"/>
  <c r="J45" i="3"/>
  <c r="L45" i="3"/>
  <c r="P45" i="3"/>
  <c r="B46" i="3"/>
  <c r="C46" i="3"/>
  <c r="D46" i="3"/>
  <c r="E46" i="3"/>
  <c r="H46" i="3"/>
  <c r="J46" i="3"/>
  <c r="L46" i="3"/>
  <c r="P46" i="3"/>
  <c r="B47" i="3"/>
  <c r="C47" i="3"/>
  <c r="D47" i="3"/>
  <c r="E47" i="3"/>
  <c r="H47" i="3"/>
  <c r="J47" i="3"/>
  <c r="L47" i="3"/>
  <c r="P47" i="3"/>
  <c r="B48" i="3"/>
  <c r="C48" i="3"/>
  <c r="D48" i="3"/>
  <c r="E48" i="3"/>
  <c r="H48" i="3"/>
  <c r="J48" i="3"/>
  <c r="L48" i="3"/>
  <c r="P48" i="3"/>
  <c r="B49" i="3"/>
  <c r="C49" i="3"/>
  <c r="D49" i="3"/>
  <c r="E49" i="3"/>
  <c r="H49" i="3"/>
  <c r="J49" i="3"/>
  <c r="L49" i="3"/>
  <c r="P49" i="3"/>
  <c r="B50" i="3"/>
  <c r="C50" i="3"/>
  <c r="D50" i="3"/>
  <c r="E50" i="3"/>
  <c r="H50" i="3"/>
  <c r="J50" i="3"/>
  <c r="L50" i="3"/>
  <c r="P50" i="3"/>
  <c r="B51" i="3"/>
  <c r="C51" i="3"/>
  <c r="D51" i="3"/>
  <c r="E51" i="3"/>
  <c r="H51" i="3"/>
  <c r="J51" i="3"/>
  <c r="L51" i="3"/>
  <c r="P51" i="3"/>
  <c r="B52" i="3"/>
  <c r="C52" i="3"/>
  <c r="D52" i="3"/>
  <c r="E52" i="3"/>
  <c r="H52" i="3"/>
  <c r="J52" i="3"/>
  <c r="L52" i="3"/>
  <c r="P52" i="3"/>
  <c r="B53" i="3"/>
  <c r="C53" i="3"/>
  <c r="D53" i="3"/>
  <c r="E53" i="3"/>
  <c r="H53" i="3"/>
  <c r="J53" i="3"/>
  <c r="L53" i="3"/>
  <c r="P53" i="3"/>
  <c r="B54" i="3"/>
  <c r="C54" i="3"/>
  <c r="D54" i="3"/>
  <c r="E54" i="3"/>
  <c r="H54" i="3"/>
  <c r="J54" i="3"/>
  <c r="L54" i="3"/>
  <c r="P54" i="3"/>
  <c r="B55" i="3"/>
  <c r="C55" i="3"/>
  <c r="D55" i="3"/>
  <c r="E55" i="3"/>
  <c r="H55" i="3"/>
  <c r="J55" i="3"/>
  <c r="L55" i="3"/>
  <c r="P55" i="3"/>
  <c r="B56" i="3"/>
  <c r="C56" i="3"/>
  <c r="D56" i="3"/>
  <c r="E56" i="3"/>
  <c r="H56" i="3"/>
  <c r="J56" i="3"/>
  <c r="L56" i="3"/>
  <c r="P56" i="3"/>
  <c r="B57" i="3"/>
  <c r="C57" i="3"/>
  <c r="D57" i="3"/>
  <c r="E57" i="3"/>
  <c r="H57" i="3"/>
  <c r="J57" i="3"/>
  <c r="L57" i="3"/>
  <c r="P57" i="3"/>
  <c r="B58" i="3"/>
  <c r="C58" i="3"/>
  <c r="D58" i="3"/>
  <c r="E58" i="3"/>
  <c r="H58" i="3"/>
  <c r="J58" i="3"/>
  <c r="L58" i="3"/>
  <c r="P58" i="3"/>
  <c r="B59" i="3"/>
  <c r="D59" i="3"/>
  <c r="E59" i="3"/>
  <c r="H59" i="3"/>
  <c r="J59" i="3"/>
  <c r="L59" i="3"/>
  <c r="P59" i="3"/>
  <c r="B60" i="3"/>
  <c r="C60" i="3"/>
  <c r="D60" i="3"/>
  <c r="E60" i="3"/>
  <c r="H60" i="3"/>
  <c r="J60" i="3"/>
  <c r="L60" i="3"/>
  <c r="P60" i="3"/>
  <c r="B61" i="3"/>
  <c r="C61" i="3"/>
  <c r="D61" i="3"/>
  <c r="E61" i="3"/>
  <c r="H61" i="3"/>
  <c r="J61" i="3"/>
  <c r="L61" i="3"/>
  <c r="P61" i="3"/>
  <c r="B62" i="3"/>
  <c r="C62" i="3"/>
  <c r="D62" i="3"/>
  <c r="E62" i="3"/>
  <c r="H62" i="3"/>
  <c r="J62" i="3"/>
  <c r="L62" i="3"/>
  <c r="P62" i="3"/>
  <c r="B63" i="3"/>
  <c r="C63" i="3"/>
  <c r="E63" i="3"/>
  <c r="H63" i="3"/>
  <c r="J63" i="3"/>
  <c r="L63" i="3"/>
  <c r="P63" i="3"/>
  <c r="B64" i="3"/>
  <c r="C64" i="3"/>
  <c r="D64" i="3"/>
  <c r="E64" i="3"/>
  <c r="H64" i="3"/>
  <c r="J64" i="3"/>
  <c r="L64" i="3"/>
  <c r="P64" i="3"/>
  <c r="B65" i="3"/>
  <c r="C65" i="3"/>
  <c r="D65" i="3"/>
  <c r="E65" i="3"/>
  <c r="H65" i="3"/>
  <c r="J65" i="3"/>
  <c r="L65" i="3"/>
  <c r="P65" i="3"/>
  <c r="B66" i="3"/>
  <c r="C66" i="3"/>
  <c r="D66" i="3"/>
  <c r="E66" i="3"/>
  <c r="H66" i="3"/>
  <c r="J66" i="3"/>
  <c r="L66" i="3"/>
  <c r="P66" i="3"/>
  <c r="B67" i="3"/>
  <c r="C67" i="3"/>
  <c r="D67" i="3"/>
  <c r="E67" i="3"/>
  <c r="H67" i="3"/>
  <c r="J67" i="3"/>
  <c r="L67" i="3"/>
  <c r="P67" i="3"/>
  <c r="B68" i="3"/>
  <c r="C68" i="3"/>
  <c r="D68" i="3"/>
  <c r="E68" i="3"/>
  <c r="H68" i="3"/>
  <c r="J68" i="3"/>
  <c r="L68" i="3"/>
  <c r="P68" i="3"/>
  <c r="B69" i="3"/>
  <c r="C69" i="3"/>
  <c r="D69" i="3"/>
  <c r="E69" i="3"/>
  <c r="H69" i="3"/>
  <c r="J69" i="3"/>
  <c r="L69" i="3"/>
  <c r="P69" i="3"/>
  <c r="C70" i="3"/>
  <c r="D70" i="3"/>
  <c r="E70" i="3"/>
  <c r="H70" i="3"/>
  <c r="J70" i="3"/>
  <c r="L70" i="3"/>
  <c r="P70" i="3"/>
  <c r="B71" i="3"/>
  <c r="C71" i="3"/>
  <c r="D71" i="3"/>
  <c r="E71" i="3"/>
  <c r="H71" i="3"/>
  <c r="J71" i="3"/>
  <c r="L71" i="3"/>
  <c r="P71" i="3"/>
  <c r="B72" i="3"/>
  <c r="C72" i="3"/>
  <c r="D72" i="3"/>
  <c r="E72" i="3"/>
  <c r="H72" i="3"/>
  <c r="J72" i="3"/>
  <c r="L72" i="3"/>
  <c r="P72" i="3"/>
  <c r="B73" i="3"/>
  <c r="C73" i="3"/>
  <c r="D73" i="3"/>
  <c r="E73" i="3"/>
  <c r="H73" i="3"/>
  <c r="J73" i="3"/>
  <c r="L73" i="3"/>
  <c r="P73" i="3"/>
  <c r="B74" i="3"/>
  <c r="C74" i="3"/>
  <c r="D74" i="3"/>
  <c r="E74" i="3"/>
  <c r="H74" i="3"/>
  <c r="J74" i="3"/>
  <c r="L74" i="3"/>
  <c r="P74" i="3"/>
  <c r="B75" i="3"/>
  <c r="C75" i="3"/>
  <c r="D75" i="3"/>
  <c r="E75" i="3"/>
  <c r="H75" i="3"/>
  <c r="J75" i="3"/>
  <c r="L75" i="3"/>
  <c r="P75" i="3"/>
  <c r="B76" i="3"/>
  <c r="C76" i="3"/>
  <c r="D76" i="3"/>
  <c r="E76" i="3"/>
  <c r="H76" i="3"/>
  <c r="J76" i="3"/>
  <c r="L76" i="3"/>
  <c r="P76" i="3"/>
  <c r="L2" i="1" l="1"/>
  <c r="L3" i="1"/>
  <c r="L4" i="1"/>
  <c r="L5" i="1"/>
  <c r="L6" i="1"/>
  <c r="L7" i="1"/>
  <c r="L8" i="1"/>
  <c r="L9" i="1"/>
  <c r="L10" i="1"/>
  <c r="F49" i="3"/>
  <c r="F67" i="3"/>
  <c r="I2" i="1"/>
  <c r="J2" i="1"/>
  <c r="K2" i="1"/>
  <c r="P2" i="1"/>
  <c r="S27" i="3" s="1"/>
  <c r="Q2" i="1"/>
  <c r="R2" i="1"/>
  <c r="O27" i="3" s="1"/>
  <c r="I3" i="1"/>
  <c r="J3" i="1"/>
  <c r="K3" i="1"/>
  <c r="P3" i="1"/>
  <c r="S28" i="3" s="1"/>
  <c r="Q3" i="1"/>
  <c r="R3" i="1"/>
  <c r="O28" i="3" s="1"/>
  <c r="I4" i="1"/>
  <c r="J4" i="1"/>
  <c r="K4" i="1"/>
  <c r="P4" i="1"/>
  <c r="S29" i="3" s="1"/>
  <c r="Q4" i="1"/>
  <c r="R4" i="1"/>
  <c r="O29" i="3" s="1"/>
  <c r="I5" i="1"/>
  <c r="J5" i="1"/>
  <c r="K5" i="1"/>
  <c r="P5" i="1"/>
  <c r="S30" i="3" s="1"/>
  <c r="Q5" i="1"/>
  <c r="R5" i="1"/>
  <c r="O30" i="3" s="1"/>
  <c r="I6" i="1"/>
  <c r="J6" i="1"/>
  <c r="K6" i="1"/>
  <c r="P6" i="1"/>
  <c r="S31" i="3" s="1"/>
  <c r="Q6" i="1"/>
  <c r="R6" i="1"/>
  <c r="O31" i="3" s="1"/>
  <c r="I7" i="1"/>
  <c r="J7" i="1"/>
  <c r="K7" i="1"/>
  <c r="P7" i="1"/>
  <c r="S32" i="3" s="1"/>
  <c r="Q7" i="1"/>
  <c r="R7" i="1"/>
  <c r="O32" i="3" s="1"/>
  <c r="I8" i="1"/>
  <c r="J8" i="1"/>
  <c r="K8" i="1"/>
  <c r="P8" i="1"/>
  <c r="S33" i="3" s="1"/>
  <c r="Q8" i="1"/>
  <c r="R8" i="1"/>
  <c r="O33" i="3" s="1"/>
  <c r="I9" i="1"/>
  <c r="J9" i="1"/>
  <c r="K9" i="1"/>
  <c r="P9" i="1"/>
  <c r="S34" i="3" s="1"/>
  <c r="Q9" i="1"/>
  <c r="R9" i="1"/>
  <c r="O34" i="3" s="1"/>
  <c r="I10" i="1"/>
  <c r="J10" i="1"/>
  <c r="K10" i="1"/>
  <c r="P10" i="1"/>
  <c r="S35" i="3" s="1"/>
  <c r="Q10" i="1"/>
  <c r="R10" i="1"/>
  <c r="O35" i="3" s="1"/>
  <c r="I11" i="1"/>
  <c r="M36" i="3" s="1"/>
  <c r="J11" i="1"/>
  <c r="K36" i="3" s="1"/>
  <c r="K11" i="1"/>
  <c r="I36" i="3" s="1"/>
  <c r="P11" i="1"/>
  <c r="S36" i="3" s="1"/>
  <c r="Q11" i="1"/>
  <c r="Q36" i="3" s="1"/>
  <c r="R11" i="1"/>
  <c r="O36" i="3" s="1"/>
  <c r="I12" i="1"/>
  <c r="M37" i="3" s="1"/>
  <c r="J12" i="1"/>
  <c r="K37" i="3" s="1"/>
  <c r="K12" i="1"/>
  <c r="I37" i="3" s="1"/>
  <c r="P12" i="1"/>
  <c r="S37" i="3" s="1"/>
  <c r="Q12" i="1"/>
  <c r="Q37" i="3" s="1"/>
  <c r="R12" i="1"/>
  <c r="O37" i="3" s="1"/>
  <c r="I13" i="1"/>
  <c r="M38" i="3" s="1"/>
  <c r="J13" i="1"/>
  <c r="K38" i="3" s="1"/>
  <c r="K13" i="1"/>
  <c r="I38" i="3" s="1"/>
  <c r="P13" i="1"/>
  <c r="S38" i="3" s="1"/>
  <c r="Q13" i="1"/>
  <c r="Q38" i="3" s="1"/>
  <c r="R13" i="1"/>
  <c r="O38" i="3" s="1"/>
  <c r="I14" i="1"/>
  <c r="M39" i="3" s="1"/>
  <c r="J14" i="1"/>
  <c r="K39" i="3" s="1"/>
  <c r="K14" i="1"/>
  <c r="I39" i="3" s="1"/>
  <c r="P14" i="1"/>
  <c r="S39" i="3" s="1"/>
  <c r="Q14" i="1"/>
  <c r="Q39" i="3" s="1"/>
  <c r="R14" i="1"/>
  <c r="O39" i="3" s="1"/>
  <c r="I15" i="1"/>
  <c r="M40" i="3" s="1"/>
  <c r="J15" i="1"/>
  <c r="K40" i="3" s="1"/>
  <c r="K15" i="1"/>
  <c r="I40" i="3" s="1"/>
  <c r="P15" i="1"/>
  <c r="S40" i="3" s="1"/>
  <c r="Q15" i="1"/>
  <c r="Q40" i="3" s="1"/>
  <c r="R15" i="1"/>
  <c r="O40" i="3" s="1"/>
  <c r="I16" i="1"/>
  <c r="M41" i="3" s="1"/>
  <c r="J16" i="1"/>
  <c r="K41" i="3" s="1"/>
  <c r="K16" i="1"/>
  <c r="I41" i="3" s="1"/>
  <c r="P16" i="1"/>
  <c r="S41" i="3" s="1"/>
  <c r="Q16" i="1"/>
  <c r="Q41" i="3" s="1"/>
  <c r="R16" i="1"/>
  <c r="O41" i="3" s="1"/>
  <c r="I17" i="1"/>
  <c r="M42" i="3" s="1"/>
  <c r="J17" i="1"/>
  <c r="K42" i="3" s="1"/>
  <c r="K17" i="1"/>
  <c r="I42" i="3" s="1"/>
  <c r="P17" i="1"/>
  <c r="S42" i="3" s="1"/>
  <c r="Q17" i="1"/>
  <c r="Q42" i="3" s="1"/>
  <c r="R17" i="1"/>
  <c r="O42" i="3" s="1"/>
  <c r="I18" i="1"/>
  <c r="M43" i="3" s="1"/>
  <c r="J18" i="1"/>
  <c r="K43" i="3" s="1"/>
  <c r="K18" i="1"/>
  <c r="I43" i="3" s="1"/>
  <c r="P18" i="1"/>
  <c r="S43" i="3" s="1"/>
  <c r="Q18" i="1"/>
  <c r="Q43" i="3" s="1"/>
  <c r="R18" i="1"/>
  <c r="O43" i="3" s="1"/>
  <c r="I19" i="1"/>
  <c r="M44" i="3" s="1"/>
  <c r="J19" i="1"/>
  <c r="K44" i="3" s="1"/>
  <c r="K19" i="1"/>
  <c r="I44" i="3" s="1"/>
  <c r="P19" i="1"/>
  <c r="S44" i="3" s="1"/>
  <c r="Q19" i="1"/>
  <c r="Q44" i="3" s="1"/>
  <c r="R19" i="1"/>
  <c r="O44" i="3" s="1"/>
  <c r="I20" i="1"/>
  <c r="M45" i="3" s="1"/>
  <c r="J20" i="1"/>
  <c r="K45" i="3" s="1"/>
  <c r="K20" i="1"/>
  <c r="I45" i="3" s="1"/>
  <c r="P20" i="1"/>
  <c r="S45" i="3" s="1"/>
  <c r="Q20" i="1"/>
  <c r="Q45" i="3" s="1"/>
  <c r="R20" i="1"/>
  <c r="O45" i="3" s="1"/>
  <c r="I21" i="1"/>
  <c r="M46" i="3" s="1"/>
  <c r="J21" i="1"/>
  <c r="K46" i="3" s="1"/>
  <c r="K21" i="1"/>
  <c r="I46" i="3" s="1"/>
  <c r="P21" i="1"/>
  <c r="S46" i="3" s="1"/>
  <c r="Q21" i="1"/>
  <c r="Q46" i="3" s="1"/>
  <c r="R21" i="1"/>
  <c r="O46" i="3" s="1"/>
  <c r="I22" i="1"/>
  <c r="M47" i="3" s="1"/>
  <c r="J22" i="1"/>
  <c r="K47" i="3" s="1"/>
  <c r="K22" i="1"/>
  <c r="I47" i="3" s="1"/>
  <c r="P22" i="1"/>
  <c r="S47" i="3" s="1"/>
  <c r="Q22" i="1"/>
  <c r="Q47" i="3" s="1"/>
  <c r="R22" i="1"/>
  <c r="O47" i="3" s="1"/>
  <c r="I23" i="1"/>
  <c r="M48" i="3" s="1"/>
  <c r="J23" i="1"/>
  <c r="K48" i="3" s="1"/>
  <c r="K23" i="1"/>
  <c r="I48" i="3" s="1"/>
  <c r="P23" i="1"/>
  <c r="S48" i="3" s="1"/>
  <c r="Q23" i="1"/>
  <c r="Q48" i="3" s="1"/>
  <c r="R23" i="1"/>
  <c r="O48" i="3" s="1"/>
  <c r="I24" i="1"/>
  <c r="M49" i="3" s="1"/>
  <c r="J24" i="1"/>
  <c r="K49" i="3" s="1"/>
  <c r="K24" i="1"/>
  <c r="I49" i="3" s="1"/>
  <c r="P24" i="1"/>
  <c r="S49" i="3" s="1"/>
  <c r="Q24" i="1"/>
  <c r="Q49" i="3" s="1"/>
  <c r="R24" i="1"/>
  <c r="O49" i="3" s="1"/>
  <c r="I25" i="1"/>
  <c r="M50" i="3" s="1"/>
  <c r="J25" i="1"/>
  <c r="K50" i="3" s="1"/>
  <c r="K25" i="1"/>
  <c r="I50" i="3" s="1"/>
  <c r="P25" i="1"/>
  <c r="S50" i="3" s="1"/>
  <c r="Q25" i="1"/>
  <c r="Q50" i="3" s="1"/>
  <c r="R25" i="1"/>
  <c r="O50" i="3" s="1"/>
  <c r="I26" i="1"/>
  <c r="M51" i="3" s="1"/>
  <c r="J26" i="1"/>
  <c r="K51" i="3" s="1"/>
  <c r="K26" i="1"/>
  <c r="I51" i="3" s="1"/>
  <c r="P26" i="1"/>
  <c r="S51" i="3" s="1"/>
  <c r="Q26" i="1"/>
  <c r="Q51" i="3" s="1"/>
  <c r="R26" i="1"/>
  <c r="O51" i="3" s="1"/>
  <c r="I27" i="1"/>
  <c r="M52" i="3" s="1"/>
  <c r="J27" i="1"/>
  <c r="K52" i="3" s="1"/>
  <c r="K27" i="1"/>
  <c r="I52" i="3" s="1"/>
  <c r="P27" i="1"/>
  <c r="S52" i="3" s="1"/>
  <c r="Q27" i="1"/>
  <c r="Q52" i="3" s="1"/>
  <c r="R27" i="1"/>
  <c r="O52" i="3" s="1"/>
  <c r="I28" i="1"/>
  <c r="M53" i="3" s="1"/>
  <c r="J28" i="1"/>
  <c r="K53" i="3" s="1"/>
  <c r="K28" i="1"/>
  <c r="I53" i="3" s="1"/>
  <c r="P28" i="1"/>
  <c r="S53" i="3" s="1"/>
  <c r="Q28" i="1"/>
  <c r="Q53" i="3" s="1"/>
  <c r="R28" i="1"/>
  <c r="O53" i="3" s="1"/>
  <c r="I29" i="1"/>
  <c r="M54" i="3" s="1"/>
  <c r="J29" i="1"/>
  <c r="K54" i="3" s="1"/>
  <c r="K29" i="1"/>
  <c r="I54" i="3" s="1"/>
  <c r="P29" i="1"/>
  <c r="S54" i="3" s="1"/>
  <c r="Q29" i="1"/>
  <c r="Q54" i="3" s="1"/>
  <c r="R29" i="1"/>
  <c r="O54" i="3" s="1"/>
  <c r="I30" i="1"/>
  <c r="M55" i="3" s="1"/>
  <c r="J30" i="1"/>
  <c r="K55" i="3" s="1"/>
  <c r="K30" i="1"/>
  <c r="I55" i="3" s="1"/>
  <c r="P30" i="1"/>
  <c r="S55" i="3" s="1"/>
  <c r="Q30" i="1"/>
  <c r="Q55" i="3" s="1"/>
  <c r="R30" i="1"/>
  <c r="O55" i="3" s="1"/>
  <c r="I31" i="1"/>
  <c r="M56" i="3" s="1"/>
  <c r="J31" i="1"/>
  <c r="K56" i="3" s="1"/>
  <c r="K31" i="1"/>
  <c r="I56" i="3" s="1"/>
  <c r="P31" i="1"/>
  <c r="S56" i="3" s="1"/>
  <c r="Q31" i="1"/>
  <c r="Q56" i="3" s="1"/>
  <c r="R31" i="1"/>
  <c r="O56" i="3" s="1"/>
  <c r="I32" i="1"/>
  <c r="M57" i="3" s="1"/>
  <c r="J32" i="1"/>
  <c r="K57" i="3" s="1"/>
  <c r="K32" i="1"/>
  <c r="I57" i="3" s="1"/>
  <c r="P32" i="1"/>
  <c r="S57" i="3" s="1"/>
  <c r="Q32" i="1"/>
  <c r="Q57" i="3" s="1"/>
  <c r="R32" i="1"/>
  <c r="O57" i="3" s="1"/>
  <c r="I33" i="1"/>
  <c r="M58" i="3" s="1"/>
  <c r="J33" i="1"/>
  <c r="K58" i="3" s="1"/>
  <c r="K33" i="1"/>
  <c r="I58" i="3" s="1"/>
  <c r="P33" i="1"/>
  <c r="S58" i="3" s="1"/>
  <c r="Q33" i="1"/>
  <c r="Q58" i="3" s="1"/>
  <c r="R33" i="1"/>
  <c r="O58" i="3" s="1"/>
  <c r="I34" i="1"/>
  <c r="M59" i="3" s="1"/>
  <c r="J34" i="1"/>
  <c r="K59" i="3" s="1"/>
  <c r="K34" i="1"/>
  <c r="I59" i="3" s="1"/>
  <c r="P34" i="1"/>
  <c r="S59" i="3" s="1"/>
  <c r="Q34" i="1"/>
  <c r="Q59" i="3" s="1"/>
  <c r="R34" i="1"/>
  <c r="O59" i="3" s="1"/>
  <c r="I35" i="1"/>
  <c r="M60" i="3" s="1"/>
  <c r="J35" i="1"/>
  <c r="K60" i="3" s="1"/>
  <c r="K35" i="1"/>
  <c r="I60" i="3" s="1"/>
  <c r="P35" i="1"/>
  <c r="S60" i="3" s="1"/>
  <c r="Q35" i="1"/>
  <c r="Q60" i="3" s="1"/>
  <c r="R35" i="1"/>
  <c r="O60" i="3" s="1"/>
  <c r="I36" i="1"/>
  <c r="M61" i="3" s="1"/>
  <c r="J36" i="1"/>
  <c r="K61" i="3" s="1"/>
  <c r="K36" i="1"/>
  <c r="I61" i="3" s="1"/>
  <c r="P36" i="1"/>
  <c r="S61" i="3" s="1"/>
  <c r="Q36" i="1"/>
  <c r="Q61" i="3" s="1"/>
  <c r="R36" i="1"/>
  <c r="O61" i="3" s="1"/>
  <c r="I37" i="1"/>
  <c r="M62" i="3" s="1"/>
  <c r="J37" i="1"/>
  <c r="K62" i="3" s="1"/>
  <c r="K37" i="1"/>
  <c r="I62" i="3" s="1"/>
  <c r="P37" i="1"/>
  <c r="S62" i="3" s="1"/>
  <c r="Q37" i="1"/>
  <c r="Q62" i="3" s="1"/>
  <c r="R37" i="1"/>
  <c r="O62" i="3" s="1"/>
  <c r="I38" i="1"/>
  <c r="M63" i="3" s="1"/>
  <c r="J38" i="1"/>
  <c r="K63" i="3" s="1"/>
  <c r="K38" i="1"/>
  <c r="I63" i="3" s="1"/>
  <c r="P38" i="1"/>
  <c r="S63" i="3" s="1"/>
  <c r="Q38" i="1"/>
  <c r="Q63" i="3" s="1"/>
  <c r="R38" i="1"/>
  <c r="O63" i="3" s="1"/>
  <c r="I39" i="1"/>
  <c r="M64" i="3" s="1"/>
  <c r="J39" i="1"/>
  <c r="K64" i="3" s="1"/>
  <c r="K39" i="1"/>
  <c r="I64" i="3" s="1"/>
  <c r="P39" i="1"/>
  <c r="S64" i="3" s="1"/>
  <c r="Q39" i="1"/>
  <c r="Q64" i="3" s="1"/>
  <c r="R39" i="1"/>
  <c r="O64" i="3" s="1"/>
  <c r="I40" i="1"/>
  <c r="M65" i="3" s="1"/>
  <c r="J40" i="1"/>
  <c r="K65" i="3" s="1"/>
  <c r="K40" i="1"/>
  <c r="I65" i="3" s="1"/>
  <c r="P40" i="1"/>
  <c r="S65" i="3" s="1"/>
  <c r="Q40" i="1"/>
  <c r="Q65" i="3" s="1"/>
  <c r="R40" i="1"/>
  <c r="O65" i="3" s="1"/>
  <c r="I41" i="1"/>
  <c r="M66" i="3" s="1"/>
  <c r="J41" i="1"/>
  <c r="K66" i="3" s="1"/>
  <c r="K41" i="1"/>
  <c r="I66" i="3" s="1"/>
  <c r="P41" i="1"/>
  <c r="S66" i="3" s="1"/>
  <c r="Q41" i="1"/>
  <c r="Q66" i="3" s="1"/>
  <c r="R41" i="1"/>
  <c r="O66" i="3" s="1"/>
  <c r="I42" i="1"/>
  <c r="M67" i="3" s="1"/>
  <c r="J42" i="1"/>
  <c r="K67" i="3" s="1"/>
  <c r="K42" i="1"/>
  <c r="I67" i="3" s="1"/>
  <c r="P42" i="1"/>
  <c r="S67" i="3" s="1"/>
  <c r="Q42" i="1"/>
  <c r="Q67" i="3" s="1"/>
  <c r="R42" i="1"/>
  <c r="O67" i="3" s="1"/>
  <c r="I43" i="1"/>
  <c r="M68" i="3" s="1"/>
  <c r="J43" i="1"/>
  <c r="K68" i="3" s="1"/>
  <c r="K43" i="1"/>
  <c r="I68" i="3" s="1"/>
  <c r="P43" i="1"/>
  <c r="S68" i="3" s="1"/>
  <c r="Q43" i="1"/>
  <c r="Q68" i="3" s="1"/>
  <c r="R43" i="1"/>
  <c r="O68" i="3" s="1"/>
  <c r="I44" i="1"/>
  <c r="M69" i="3" s="1"/>
  <c r="J44" i="1"/>
  <c r="K69" i="3" s="1"/>
  <c r="K44" i="1"/>
  <c r="I69" i="3" s="1"/>
  <c r="P44" i="1"/>
  <c r="S69" i="3" s="1"/>
  <c r="Q44" i="1"/>
  <c r="Q69" i="3" s="1"/>
  <c r="R44" i="1"/>
  <c r="O69" i="3" s="1"/>
  <c r="I45" i="1"/>
  <c r="M70" i="3" s="1"/>
  <c r="J45" i="1"/>
  <c r="K70" i="3" s="1"/>
  <c r="K45" i="1"/>
  <c r="I70" i="3" s="1"/>
  <c r="P45" i="1"/>
  <c r="S70" i="3" s="1"/>
  <c r="Q45" i="1"/>
  <c r="Q70" i="3" s="1"/>
  <c r="R45" i="1"/>
  <c r="O70" i="3" s="1"/>
  <c r="I46" i="1"/>
  <c r="M71" i="3" s="1"/>
  <c r="J46" i="1"/>
  <c r="K71" i="3" s="1"/>
  <c r="K46" i="1"/>
  <c r="I71" i="3" s="1"/>
  <c r="P46" i="1"/>
  <c r="S71" i="3" s="1"/>
  <c r="Q46" i="1"/>
  <c r="Q71" i="3" s="1"/>
  <c r="R46" i="1"/>
  <c r="O71" i="3" s="1"/>
  <c r="I47" i="1"/>
  <c r="M72" i="3" s="1"/>
  <c r="J47" i="1"/>
  <c r="K72" i="3" s="1"/>
  <c r="K47" i="1"/>
  <c r="I72" i="3" s="1"/>
  <c r="P47" i="1"/>
  <c r="S72" i="3" s="1"/>
  <c r="Q47" i="1"/>
  <c r="Q72" i="3" s="1"/>
  <c r="R47" i="1"/>
  <c r="O72" i="3" s="1"/>
  <c r="I48" i="1"/>
  <c r="M73" i="3" s="1"/>
  <c r="J48" i="1"/>
  <c r="K73" i="3" s="1"/>
  <c r="K48" i="1"/>
  <c r="I73" i="3" s="1"/>
  <c r="P48" i="1"/>
  <c r="S73" i="3" s="1"/>
  <c r="Q48" i="1"/>
  <c r="Q73" i="3" s="1"/>
  <c r="R48" i="1"/>
  <c r="O73" i="3" s="1"/>
  <c r="I49" i="1"/>
  <c r="M74" i="3" s="1"/>
  <c r="J49" i="1"/>
  <c r="K74" i="3" s="1"/>
  <c r="K49" i="1"/>
  <c r="I74" i="3" s="1"/>
  <c r="P49" i="1"/>
  <c r="S74" i="3" s="1"/>
  <c r="Q49" i="1"/>
  <c r="Q74" i="3" s="1"/>
  <c r="R49" i="1"/>
  <c r="O74" i="3" s="1"/>
  <c r="I50" i="1"/>
  <c r="M75" i="3" s="1"/>
  <c r="J50" i="1"/>
  <c r="K75" i="3" s="1"/>
  <c r="K50" i="1"/>
  <c r="I75" i="3" s="1"/>
  <c r="P50" i="1"/>
  <c r="S75" i="3" s="1"/>
  <c r="Q50" i="1"/>
  <c r="Q75" i="3" s="1"/>
  <c r="R50" i="1"/>
  <c r="O75" i="3" s="1"/>
  <c r="I51" i="1"/>
  <c r="M76" i="3" s="1"/>
  <c r="J51" i="1"/>
  <c r="K76" i="3" s="1"/>
  <c r="K51" i="1"/>
  <c r="I76" i="3" s="1"/>
  <c r="P51" i="1"/>
  <c r="S76" i="3" s="1"/>
  <c r="Q51" i="1"/>
  <c r="Q76" i="3" s="1"/>
  <c r="R51" i="1"/>
  <c r="O76" i="3" s="1"/>
  <c r="L49" i="1" l="1"/>
  <c r="G74" i="3" s="1"/>
  <c r="F74" i="3"/>
  <c r="L41" i="1"/>
  <c r="G66" i="3" s="1"/>
  <c r="F66" i="3"/>
  <c r="L37" i="1"/>
  <c r="G62" i="3" s="1"/>
  <c r="F62" i="3"/>
  <c r="L31" i="1"/>
  <c r="G56" i="3" s="1"/>
  <c r="F56" i="3"/>
  <c r="L23" i="1"/>
  <c r="G48" i="3" s="1"/>
  <c r="F48" i="3"/>
  <c r="L16" i="1"/>
  <c r="G41" i="3" s="1"/>
  <c r="F41" i="3"/>
  <c r="L48" i="1"/>
  <c r="G73" i="3" s="1"/>
  <c r="F73" i="3"/>
  <c r="L40" i="1"/>
  <c r="G65" i="3" s="1"/>
  <c r="F65" i="3"/>
  <c r="L36" i="1"/>
  <c r="G61" i="3" s="1"/>
  <c r="F61" i="3"/>
  <c r="L30" i="1"/>
  <c r="G55" i="3" s="1"/>
  <c r="F55" i="3"/>
  <c r="L22" i="1"/>
  <c r="G47" i="3" s="1"/>
  <c r="F47" i="3"/>
  <c r="L15" i="1"/>
  <c r="G40" i="3" s="1"/>
  <c r="F40" i="3"/>
  <c r="L42" i="1"/>
  <c r="G67" i="3" s="1"/>
  <c r="L47" i="1"/>
  <c r="G72" i="3" s="1"/>
  <c r="F72" i="3"/>
  <c r="L35" i="1"/>
  <c r="G60" i="3" s="1"/>
  <c r="F60" i="3"/>
  <c r="L29" i="1"/>
  <c r="G54" i="3" s="1"/>
  <c r="F54" i="3"/>
  <c r="L14" i="1"/>
  <c r="G39" i="3" s="1"/>
  <c r="F39" i="3"/>
  <c r="L32" i="1"/>
  <c r="G57" i="3" s="1"/>
  <c r="F57" i="3"/>
  <c r="L17" i="1"/>
  <c r="G42" i="3" s="1"/>
  <c r="F42" i="3"/>
  <c r="L24" i="1"/>
  <c r="G49" i="3" s="1"/>
  <c r="L45" i="1"/>
  <c r="G70" i="3" s="1"/>
  <c r="F70" i="3"/>
  <c r="L34" i="1"/>
  <c r="G59" i="3" s="1"/>
  <c r="F59" i="3"/>
  <c r="L20" i="1"/>
  <c r="G45" i="3" s="1"/>
  <c r="F45" i="3"/>
  <c r="L51" i="1"/>
  <c r="G76" i="3" s="1"/>
  <c r="F76" i="3"/>
  <c r="L44" i="1"/>
  <c r="G69" i="3" s="1"/>
  <c r="F69" i="3"/>
  <c r="L39" i="1"/>
  <c r="G64" i="3" s="1"/>
  <c r="F64" i="3"/>
  <c r="L26" i="1"/>
  <c r="G51" i="3" s="1"/>
  <c r="F51" i="3"/>
  <c r="L19" i="1"/>
  <c r="G44" i="3" s="1"/>
  <c r="F44" i="3"/>
  <c r="L11" i="1"/>
  <c r="G36" i="3" s="1"/>
  <c r="F36" i="3"/>
  <c r="L46" i="1"/>
  <c r="G71" i="3" s="1"/>
  <c r="F71" i="3"/>
  <c r="L28" i="1"/>
  <c r="G53" i="3" s="1"/>
  <c r="F53" i="3"/>
  <c r="L21" i="1"/>
  <c r="G46" i="3" s="1"/>
  <c r="F46" i="3"/>
  <c r="L13" i="1"/>
  <c r="G38" i="3" s="1"/>
  <c r="F38" i="3"/>
  <c r="L27" i="1"/>
  <c r="G52" i="3" s="1"/>
  <c r="F52" i="3"/>
  <c r="L12" i="1"/>
  <c r="G37" i="3" s="1"/>
  <c r="F37" i="3"/>
  <c r="L50" i="1"/>
  <c r="G75" i="3" s="1"/>
  <c r="F75" i="3"/>
  <c r="L43" i="1"/>
  <c r="G68" i="3" s="1"/>
  <c r="F68" i="3"/>
  <c r="L38" i="1"/>
  <c r="G63" i="3" s="1"/>
  <c r="F63" i="3"/>
  <c r="L33" i="1"/>
  <c r="G58" i="3" s="1"/>
  <c r="F58" i="3"/>
  <c r="L25" i="1"/>
  <c r="G50" i="3" s="1"/>
  <c r="F50" i="3"/>
  <c r="L18" i="1"/>
  <c r="G43" i="3" s="1"/>
  <c r="F43" i="3"/>
  <c r="P27" i="3"/>
  <c r="P28" i="3"/>
  <c r="P29" i="3"/>
  <c r="P30" i="3"/>
  <c r="P31" i="3"/>
  <c r="P32" i="3"/>
  <c r="P33" i="3"/>
  <c r="P34" i="3"/>
  <c r="P35" i="3"/>
  <c r="F28" i="3" l="1"/>
  <c r="F30" i="3"/>
  <c r="Q27" i="3"/>
  <c r="Q28" i="3"/>
  <c r="Q29" i="3"/>
  <c r="Q30" i="3"/>
  <c r="Q31" i="3"/>
  <c r="Q32" i="3"/>
  <c r="Q33" i="3"/>
  <c r="Q34" i="3"/>
  <c r="Q35" i="3"/>
  <c r="G28" i="3" l="1"/>
  <c r="G30" i="3"/>
  <c r="F27" i="3"/>
  <c r="G27" i="3"/>
  <c r="F29" i="3"/>
  <c r="G29" i="3"/>
  <c r="F35" i="3"/>
  <c r="G35" i="3"/>
  <c r="F32" i="3"/>
  <c r="G32" i="3"/>
  <c r="G34" i="3"/>
  <c r="F34" i="3"/>
  <c r="F33" i="3"/>
  <c r="G33" i="3"/>
  <c r="F31" i="3"/>
  <c r="G31" i="3"/>
  <c r="H27" i="3"/>
  <c r="J27" i="3"/>
  <c r="L27" i="3"/>
  <c r="H28" i="3"/>
  <c r="J28" i="3"/>
  <c r="L28" i="3"/>
  <c r="H29" i="3"/>
  <c r="J29" i="3"/>
  <c r="L29" i="3"/>
  <c r="H30" i="3"/>
  <c r="J30" i="3"/>
  <c r="L30" i="3"/>
  <c r="H31" i="3"/>
  <c r="J31" i="3"/>
  <c r="L31" i="3"/>
  <c r="H32" i="3"/>
  <c r="J32" i="3"/>
  <c r="L32" i="3"/>
  <c r="H33" i="3"/>
  <c r="J33" i="3"/>
  <c r="L33" i="3"/>
  <c r="H34" i="3"/>
  <c r="J34" i="3"/>
  <c r="L34" i="3"/>
  <c r="H35" i="3"/>
  <c r="J35" i="3"/>
  <c r="L35" i="3"/>
  <c r="M27" i="3"/>
  <c r="K27" i="3"/>
  <c r="M28" i="3"/>
  <c r="K28" i="3"/>
  <c r="M29" i="3"/>
  <c r="K29" i="3"/>
  <c r="M30" i="3"/>
  <c r="M31" i="3"/>
  <c r="M32" i="3"/>
  <c r="M33" i="3"/>
  <c r="K33" i="3"/>
  <c r="M34" i="3"/>
  <c r="K34" i="3"/>
  <c r="M35" i="3"/>
  <c r="K35" i="3"/>
  <c r="I31" i="3" l="1"/>
  <c r="I30" i="3"/>
  <c r="I29" i="3"/>
  <c r="I33" i="3"/>
  <c r="I32" i="3"/>
  <c r="I34" i="3"/>
  <c r="K32" i="3"/>
  <c r="I28" i="3"/>
  <c r="I35" i="3"/>
  <c r="I27" i="3"/>
  <c r="K31" i="3"/>
  <c r="K30" i="3"/>
  <c r="C27" i="3" l="1"/>
  <c r="D27" i="3"/>
  <c r="B28" i="3"/>
  <c r="C28" i="3"/>
  <c r="D28" i="3"/>
  <c r="E28" i="3"/>
  <c r="B29" i="3"/>
  <c r="C29" i="3"/>
  <c r="D29" i="3"/>
  <c r="E29" i="3"/>
  <c r="C30" i="3"/>
  <c r="D30" i="3"/>
  <c r="E30" i="3"/>
  <c r="B31" i="3"/>
  <c r="C31" i="3"/>
  <c r="D31" i="3"/>
  <c r="E31" i="3"/>
  <c r="B32" i="3"/>
  <c r="C32" i="3"/>
  <c r="D32" i="3"/>
  <c r="E32" i="3"/>
  <c r="B33" i="3"/>
  <c r="C33" i="3"/>
  <c r="D33" i="3"/>
  <c r="E33" i="3"/>
  <c r="B34" i="3"/>
  <c r="C34" i="3"/>
  <c r="D34" i="3"/>
  <c r="E34" i="3"/>
  <c r="B35" i="3"/>
  <c r="C35" i="3"/>
  <c r="D35" i="3"/>
  <c r="E35" i="3"/>
  <c r="P17" i="3" l="1"/>
  <c r="I17" i="3"/>
  <c r="H17" i="3"/>
  <c r="K17" i="3"/>
  <c r="G17" i="3"/>
  <c r="Q17" i="3"/>
  <c r="N17" i="3"/>
  <c r="D17" i="3"/>
  <c r="J17" i="3"/>
  <c r="M17" i="3"/>
  <c r="F17" i="3"/>
  <c r="L17" i="3"/>
  <c r="E17" i="3"/>
  <c r="O17" i="3"/>
  <c r="R17" i="3"/>
  <c r="S17" i="3"/>
</calcChain>
</file>

<file path=xl/sharedStrings.xml><?xml version="1.0" encoding="utf-8"?>
<sst xmlns="http://schemas.openxmlformats.org/spreadsheetml/2006/main" count="1571" uniqueCount="489">
  <si>
    <t>SiteRef</t>
  </si>
  <si>
    <t>Proposed_Use</t>
  </si>
  <si>
    <t>Area_Ha</t>
  </si>
  <si>
    <t>FZ3b_pct</t>
  </si>
  <si>
    <t>FZ3a_pct</t>
  </si>
  <si>
    <t>FZ2_pct</t>
  </si>
  <si>
    <t>Summary Table</t>
  </si>
  <si>
    <t>The colour coding shows the highest risk element of the flood zone that is present on site and is not in itself an indication of whether the site should or shouldn’t be developed for flooding reason</t>
  </si>
  <si>
    <t>Flood Zone 1</t>
  </si>
  <si>
    <t>Flood Zone 2</t>
  </si>
  <si>
    <t>Flood Zone 3a</t>
  </si>
  <si>
    <t>Flood Zone 3b</t>
  </si>
  <si>
    <t>Proposed Use</t>
  </si>
  <si>
    <t>Number of Sites</t>
  </si>
  <si>
    <t>Area (ha)</t>
  </si>
  <si>
    <t xml:space="preserve">No. 100% </t>
  </si>
  <si>
    <t>No.</t>
  </si>
  <si>
    <t>Key</t>
  </si>
  <si>
    <t>TOTAL</t>
  </si>
  <si>
    <t>Main Table</t>
  </si>
  <si>
    <t xml:space="preserve">Flood Zone 1 + Surface Water </t>
  </si>
  <si>
    <t>Site Reference</t>
  </si>
  <si>
    <t>Site Name</t>
  </si>
  <si>
    <t>%</t>
  </si>
  <si>
    <t>Development Viability</t>
  </si>
  <si>
    <t>FZ1</t>
  </si>
  <si>
    <t>FZ3a_Area</t>
  </si>
  <si>
    <t>FZ2_Area</t>
  </si>
  <si>
    <t>FZ3b_Area</t>
  </si>
  <si>
    <t>Name</t>
  </si>
  <si>
    <t>FZ1_Area</t>
  </si>
  <si>
    <t>Mixed Use</t>
  </si>
  <si>
    <t>Significant Surface Water Risk?</t>
  </si>
  <si>
    <t>Level 1 SFRA Local Plan Sites Assessment</t>
  </si>
  <si>
    <t>Level 1 Strategic Recommendation (see SFRA Report)</t>
  </si>
  <si>
    <t>Risk of Flooding from Surface Water</t>
  </si>
  <si>
    <t>High Risk (1 in 30 year outline)</t>
  </si>
  <si>
    <t>Medium Risk (1 in 100 year outline)</t>
  </si>
  <si>
    <t>Low Risk (1 in 1000 year outline)</t>
  </si>
  <si>
    <t>Fluvial Flood Zone Coverage</t>
  </si>
  <si>
    <t>Flood Risk Vulnerability Classification (NPPF)</t>
  </si>
  <si>
    <t>Council Comments</t>
  </si>
  <si>
    <t>Retail</t>
  </si>
  <si>
    <t>R1</t>
  </si>
  <si>
    <t>R2</t>
  </si>
  <si>
    <t>R3</t>
  </si>
  <si>
    <t>R4</t>
  </si>
  <si>
    <t>R5</t>
  </si>
  <si>
    <t>R6</t>
  </si>
  <si>
    <t>R7</t>
  </si>
  <si>
    <t>R8</t>
  </si>
  <si>
    <t>Yes</t>
  </si>
  <si>
    <t>Less vulnerable</t>
  </si>
  <si>
    <t>More vulnerable</t>
  </si>
  <si>
    <t>Recommendation A</t>
  </si>
  <si>
    <t>Recommendation C</t>
  </si>
  <si>
    <t>Recommendation D</t>
  </si>
  <si>
    <t>Recommendation E</t>
  </si>
  <si>
    <t>Middlesbrough Borough Council</t>
  </si>
  <si>
    <t>SW30yr_Area</t>
  </si>
  <si>
    <t>SW100yr_Area</t>
  </si>
  <si>
    <t>SW1000yr_Area</t>
  </si>
  <si>
    <t>SW30yr_pct</t>
  </si>
  <si>
    <t>SW100yr_pct</t>
  </si>
  <si>
    <t>SW1000yr_pct</t>
  </si>
  <si>
    <t>SHLAA</t>
  </si>
  <si>
    <t>ELR</t>
  </si>
  <si>
    <t>Gypsy</t>
  </si>
  <si>
    <t>ACK2</t>
  </si>
  <si>
    <t>Newbridge Court</t>
  </si>
  <si>
    <t>AYR1</t>
  </si>
  <si>
    <t>Acklam Green, Springfield Road</t>
  </si>
  <si>
    <t>AYR2</t>
  </si>
  <si>
    <t>Land west of Stainsby Road</t>
  </si>
  <si>
    <t>AYR3</t>
  </si>
  <si>
    <t>Land west of Acklam Green, Whinney Banks Road</t>
  </si>
  <si>
    <t>BER1</t>
  </si>
  <si>
    <t>Former Quoit &amp; Air Rifle Club, Addington Drive</t>
  </si>
  <si>
    <t>BER2</t>
  </si>
  <si>
    <t>Land to West of Southlands Centre, Ormesby Road</t>
  </si>
  <si>
    <t>BER3</t>
  </si>
  <si>
    <t>Cornforth Walk</t>
  </si>
  <si>
    <t>BER4</t>
  </si>
  <si>
    <t>Land east of Margrove Walk, Margrove Walk</t>
  </si>
  <si>
    <t>BER5</t>
  </si>
  <si>
    <t>Former Kwik Save Site, Ormesby Road</t>
  </si>
  <si>
    <t>BER6</t>
  </si>
  <si>
    <t>Land North of Unity City Academy, Ormesby Road</t>
  </si>
  <si>
    <t>BER7</t>
  </si>
  <si>
    <t>Brambles Farm Hotel, Cargo Fleet Lane</t>
  </si>
  <si>
    <t>BRA1</t>
  </si>
  <si>
    <t>Beck View, Cargo Fleet Lane</t>
  </si>
  <si>
    <t>BRA2</t>
  </si>
  <si>
    <t>Middlesbrough Teaching &amp; Learning Centre, Cargo Fleet Lane</t>
  </si>
  <si>
    <t>BRA3</t>
  </si>
  <si>
    <t>Roworth Road</t>
  </si>
  <si>
    <t>BRA4</t>
  </si>
  <si>
    <t>Former Erimus Training Centre, Cargo Fleet Lane</t>
  </si>
  <si>
    <t>BRA5</t>
  </si>
  <si>
    <t>Land south of Longlands Road, Longlands Road</t>
  </si>
  <si>
    <t>BRA6</t>
  </si>
  <si>
    <t>Barsford Road</t>
  </si>
  <si>
    <t>BRA7</t>
  </si>
  <si>
    <t>Former St Thomas Church, Pallister Avenue</t>
  </si>
  <si>
    <t>BRA8</t>
  </si>
  <si>
    <t>The Thorntree Public House, The Greenway</t>
  </si>
  <si>
    <t>BRA9</t>
  </si>
  <si>
    <t>Land North of Longlands Road, Longlands Road</t>
  </si>
  <si>
    <t>CEN10</t>
  </si>
  <si>
    <t>2 Exchange Place</t>
  </si>
  <si>
    <t>CEN2</t>
  </si>
  <si>
    <t>The Wave (Former Douglas House), C/o Marton Road/Borough Road</t>
  </si>
  <si>
    <t>CEN20</t>
  </si>
  <si>
    <t>Greater Middlehaven</t>
  </si>
  <si>
    <t>CEN21</t>
  </si>
  <si>
    <t>Centre Square East, Russell Street</t>
  </si>
  <si>
    <t>CEN22</t>
  </si>
  <si>
    <t>Gurney Street Triangle</t>
  </si>
  <si>
    <t>CEN23</t>
  </si>
  <si>
    <t>Former Odeon Building, Corporation Road</t>
  </si>
  <si>
    <t>CEN24</t>
  </si>
  <si>
    <t>32 Southfield Road</t>
  </si>
  <si>
    <t>CEN25</t>
  </si>
  <si>
    <t>2 Longlands Road</t>
  </si>
  <si>
    <t>CEN26</t>
  </si>
  <si>
    <t>Former CSI site, Corporation Road</t>
  </si>
  <si>
    <t>CEN27</t>
  </si>
  <si>
    <t>Dunning Street Police Station</t>
  </si>
  <si>
    <t>CEN28</t>
  </si>
  <si>
    <t>282-290 Linthorpe Road</t>
  </si>
  <si>
    <t>CEN29</t>
  </si>
  <si>
    <t>Melrose House, Grange Road</t>
  </si>
  <si>
    <t>CEN30</t>
  </si>
  <si>
    <t>7-13 Waterloo Road (former Camels Hump)</t>
  </si>
  <si>
    <t>CEN32</t>
  </si>
  <si>
    <t>Station Street</t>
  </si>
  <si>
    <t>CEN33</t>
  </si>
  <si>
    <t>Land at Longlands Road (Former Liberty's), Longlands Road</t>
  </si>
  <si>
    <t>CEN34</t>
  </si>
  <si>
    <t>129-135 Southfield Road</t>
  </si>
  <si>
    <t>CEN5</t>
  </si>
  <si>
    <t>Springfield Hotel, 113 Borough Road</t>
  </si>
  <si>
    <t>CEN6</t>
  </si>
  <si>
    <t>L/A 234 Linthorpe Road</t>
  </si>
  <si>
    <t>COU1</t>
  </si>
  <si>
    <t>Newham Hall Farm, B1365</t>
  </si>
  <si>
    <t>COU2</t>
  </si>
  <si>
    <t>Land North West of Newham Hall, B1365</t>
  </si>
  <si>
    <t>COU3</t>
  </si>
  <si>
    <t>Land South of Rosewood School, Coulby Farm Way</t>
  </si>
  <si>
    <t>COU4</t>
  </si>
  <si>
    <t>Newham Grange Leisure Farm, Wykeham Way</t>
  </si>
  <si>
    <t>KAD1</t>
  </si>
  <si>
    <t>Coulby Manor Cottage Farm, Ladgate Lane, Tollesby</t>
  </si>
  <si>
    <t>KAD2</t>
  </si>
  <si>
    <t>Land east of Hemlington Lane</t>
  </si>
  <si>
    <t>KAD3</t>
  </si>
  <si>
    <t>Former St Davids School</t>
  </si>
  <si>
    <t>KAD4</t>
  </si>
  <si>
    <t>Garden Centre, Ladgate Lane, Ladgate Lane</t>
  </si>
  <si>
    <t>KAD5</t>
  </si>
  <si>
    <t>Natures World, Ladgate Lane</t>
  </si>
  <si>
    <t>LAD2</t>
  </si>
  <si>
    <t>land adj Netherby House, Ladgate Lane</t>
  </si>
  <si>
    <t>LAD3</t>
  </si>
  <si>
    <t>Ladgate Woods (former police headquarters), Ladgate Lane</t>
  </si>
  <si>
    <t>LAD4</t>
  </si>
  <si>
    <t>The Grove Pub, Dipton Green</t>
  </si>
  <si>
    <t>LAD5</t>
  </si>
  <si>
    <t>Land at St Agnes Church, Gretton Avenue</t>
  </si>
  <si>
    <t>LIN1</t>
  </si>
  <si>
    <t>Westcote Cottage, Hollins Lane</t>
  </si>
  <si>
    <t>LIN3</t>
  </si>
  <si>
    <t>1 Burlam Road</t>
  </si>
  <si>
    <t>LIN4</t>
  </si>
  <si>
    <t>Land between 16-18 Cambridge Road</t>
  </si>
  <si>
    <t>LIN5</t>
  </si>
  <si>
    <t>Dorman's Club Field, Oxford Road</t>
  </si>
  <si>
    <t>LIN6</t>
  </si>
  <si>
    <t>Cleveland College of Art and Design, Green Lane</t>
  </si>
  <si>
    <t>LON1</t>
  </si>
  <si>
    <t>Hutton Road</t>
  </si>
  <si>
    <t>LON2</t>
  </si>
  <si>
    <t>Clairville Grange, Clairville Road</t>
  </si>
  <si>
    <t>LON3</t>
  </si>
  <si>
    <t>Land at rear of 50-60 Hutton Road</t>
  </si>
  <si>
    <t>LON4</t>
  </si>
  <si>
    <t>Land adjacent Grassington Road</t>
  </si>
  <si>
    <t>LON5</t>
  </si>
  <si>
    <t>Grove Hill, Marton Burn Road</t>
  </si>
  <si>
    <t>LON6</t>
  </si>
  <si>
    <t>Acklam Iron &amp; Steelworks Club, Park Road South</t>
  </si>
  <si>
    <t>LON7</t>
  </si>
  <si>
    <t>Beechwood, Kirkham Row</t>
  </si>
  <si>
    <t>LON8</t>
  </si>
  <si>
    <t>Farndale Road</t>
  </si>
  <si>
    <t>LON9</t>
  </si>
  <si>
    <t>The Mound at The Ridings, Raines Court</t>
  </si>
  <si>
    <t>MAE1</t>
  </si>
  <si>
    <t>Brackenhoe East, Prissick</t>
  </si>
  <si>
    <t>MAE3</t>
  </si>
  <si>
    <t>Milan Grove, Off Gypsy Lane, Nunthorpe</t>
  </si>
  <si>
    <t>MAE4</t>
  </si>
  <si>
    <t>Millbrook (Low Gill), Gypsy Lane</t>
  </si>
  <si>
    <t>MAE5</t>
  </si>
  <si>
    <t>Tennis World, Ladgate Lane/ Marton Road</t>
  </si>
  <si>
    <t>MAE6</t>
  </si>
  <si>
    <t>Land north of Marton Avenue</t>
  </si>
  <si>
    <t>MAE7</t>
  </si>
  <si>
    <t>Land at the Grove, Off Roseland Drive</t>
  </si>
  <si>
    <t>MAW1</t>
  </si>
  <si>
    <t>L/A Ford Close Riding School, Brass Castle Lane</t>
  </si>
  <si>
    <t>MAW2</t>
  </si>
  <si>
    <t>Ford Close Riding School, Brass Castle Lane</t>
  </si>
  <si>
    <t>MAW3</t>
  </si>
  <si>
    <t>Land adjacent De Brus Park</t>
  </si>
  <si>
    <t>MAW4</t>
  </si>
  <si>
    <t>Middlesbrough Golf Club, Brass Castle Lane</t>
  </si>
  <si>
    <t>NEW1</t>
  </si>
  <si>
    <t>303-307 Linthorpe Road</t>
  </si>
  <si>
    <t>NEW3</t>
  </si>
  <si>
    <t>Gresham, Borough Road / Union Street</t>
  </si>
  <si>
    <t>NEW4</t>
  </si>
  <si>
    <t>South of Stockton Road, Stockton Road</t>
  </si>
  <si>
    <t>NEW5</t>
  </si>
  <si>
    <t>Rear of Crescent Road</t>
  </si>
  <si>
    <t>NOR1</t>
  </si>
  <si>
    <t>44 Westbourne Grove</t>
  </si>
  <si>
    <t>NOR3</t>
  </si>
  <si>
    <t>Middlesbrough Warehousing, James Street</t>
  </si>
  <si>
    <t>NOR4</t>
  </si>
  <si>
    <t>Former Crystal Galleries, 38-42 Westbourne Grove</t>
  </si>
  <si>
    <t>NUN1</t>
  </si>
  <si>
    <t>Grey Towers Village</t>
  </si>
  <si>
    <t>NUN10</t>
  </si>
  <si>
    <t>Land at Ryehill Farm, Brass Castle Lane</t>
  </si>
  <si>
    <t>NUN3</t>
  </si>
  <si>
    <t>Ryehill Farm, Brass Castle Lane</t>
  </si>
  <si>
    <t>NUN4</t>
  </si>
  <si>
    <t>South of Guisborough Road</t>
  </si>
  <si>
    <t>NUN5</t>
  </si>
  <si>
    <t>Nunthorpe Grange Farm, Nunthorpe</t>
  </si>
  <si>
    <t>NUN6</t>
  </si>
  <si>
    <t>Land at Brunton Arms Public House, Stainton Way</t>
  </si>
  <si>
    <t>NUN7</t>
  </si>
  <si>
    <t>Land at Gypsy Lane</t>
  </si>
  <si>
    <t>NUN8</t>
  </si>
  <si>
    <t>Land at Nunthorpe (west of The Avenue)</t>
  </si>
  <si>
    <t>NUN9</t>
  </si>
  <si>
    <t>Nunthorpe Hall Farm, Eastside</t>
  </si>
  <si>
    <t>PAR1</t>
  </si>
  <si>
    <t>87-97 St Barnabas Road</t>
  </si>
  <si>
    <t>PAR2</t>
  </si>
  <si>
    <t>Valley Road/York Road Garage Site</t>
  </si>
  <si>
    <t>PAR3</t>
  </si>
  <si>
    <t>Land at Rochester, Eastbourne and Mulgrave Rd</t>
  </si>
  <si>
    <t>PAR4</t>
  </si>
  <si>
    <t>35 Park Road South</t>
  </si>
  <si>
    <t>PAR5</t>
  </si>
  <si>
    <t>368-374 Linthorpe Road</t>
  </si>
  <si>
    <t>PEB1</t>
  </si>
  <si>
    <t>56 Cargo Fleet Lane</t>
  </si>
  <si>
    <t>PEB2</t>
  </si>
  <si>
    <t>Sandringham Road Play Area, Sandringham Road</t>
  </si>
  <si>
    <t>PEB3</t>
  </si>
  <si>
    <t>Land at Highmead Walk, Highmead Walk/Southmead Avenue</t>
  </si>
  <si>
    <t>PEB4</t>
  </si>
  <si>
    <t>Kirkland Walk</t>
  </si>
  <si>
    <t>PEB5</t>
  </si>
  <si>
    <t>Former Glentworth House site, Glentworth Avenue</t>
  </si>
  <si>
    <t>PEB6</t>
  </si>
  <si>
    <t>Former Wee Willie Site, Evesham Road</t>
  </si>
  <si>
    <t>PEB7</t>
  </si>
  <si>
    <t>Land North of Glentworth House site, Glentworth Avenue</t>
  </si>
  <si>
    <t>STA1</t>
  </si>
  <si>
    <t>Rose Cottage Farm, Strait Lane</t>
  </si>
  <si>
    <t>STA10</t>
  </si>
  <si>
    <t>Larchfield, Stokesley Road (B1365)</t>
  </si>
  <si>
    <t>STA11</t>
  </si>
  <si>
    <t>Land to N.E. and N.W. of Sporting Lodge, Low Lane</t>
  </si>
  <si>
    <t>STA12</t>
  </si>
  <si>
    <t>Land at Upper Farm, Maltby Road</t>
  </si>
  <si>
    <t>STA13</t>
  </si>
  <si>
    <t>Stainton Vale Farm, Low Lane</t>
  </si>
  <si>
    <t>STA14</t>
  </si>
  <si>
    <t>Land adjacent Holme Farm, Stainton Way</t>
  </si>
  <si>
    <t>STA2</t>
  </si>
  <si>
    <t>Land north of Hemlington Village Road</t>
  </si>
  <si>
    <t>STA3</t>
  </si>
  <si>
    <t>Hemlington Grange, Stainton Way</t>
  </si>
  <si>
    <t>STA4</t>
  </si>
  <si>
    <t>Land between Larchfield and Hemlington Grange, B1365</t>
  </si>
  <si>
    <t>STA5</t>
  </si>
  <si>
    <t>Land at Unicorn Centre, Stainton Way</t>
  </si>
  <si>
    <t>STA6</t>
  </si>
  <si>
    <t>Strait Lane (Care Home), Corner of Strait Lane and Low Lane</t>
  </si>
  <si>
    <t>STA7</t>
  </si>
  <si>
    <t>Grange Farm, Stainton Way</t>
  </si>
  <si>
    <t>STA8</t>
  </si>
  <si>
    <t>Land North of Seamer Road, Thornton</t>
  </si>
  <si>
    <t>STA9</t>
  </si>
  <si>
    <t>Field south of Maltby Road, Thornton</t>
  </si>
  <si>
    <t>TRI2</t>
  </si>
  <si>
    <t>Stainsby Hall Park, Stainsby Hall Farm, Brookfield</t>
  </si>
  <si>
    <t>TRI3</t>
  </si>
  <si>
    <t>Kingsbrook Wood, Stainsy Hall Farm, Brookfield</t>
  </si>
  <si>
    <t>TRI4</t>
  </si>
  <si>
    <t>Stainsby Hall Farm and Stainsby Hill Farm, Brookfield</t>
  </si>
  <si>
    <t>TRI5</t>
  </si>
  <si>
    <t>Land east of Trimdon Avenue, Swainston Close</t>
  </si>
  <si>
    <t>ELR1</t>
  </si>
  <si>
    <t>Land North East of Brighouse Business Village, Riverside Park Road</t>
  </si>
  <si>
    <t>ELR10</t>
  </si>
  <si>
    <t>Tame Road (south)</t>
  </si>
  <si>
    <t>ELR11</t>
  </si>
  <si>
    <t>Teesside Engineering Works, Cambridge Road</t>
  </si>
  <si>
    <t>ELR12</t>
  </si>
  <si>
    <t>Land east of Teesside Engineering Works, Marsh Road</t>
  </si>
  <si>
    <t>ELR13</t>
  </si>
  <si>
    <t>Cargo Fleet</t>
  </si>
  <si>
    <t>ELR14</t>
  </si>
  <si>
    <t>Westerby Road</t>
  </si>
  <si>
    <t>ELR15</t>
  </si>
  <si>
    <t>Sotherby Road South</t>
  </si>
  <si>
    <t>ELR16</t>
  </si>
  <si>
    <t>ELR17</t>
  </si>
  <si>
    <t>Cannon Park Way Car Park, Cannon Park Way</t>
  </si>
  <si>
    <t>ELR18</t>
  </si>
  <si>
    <t>Cannon Park West</t>
  </si>
  <si>
    <t>ELR19</t>
  </si>
  <si>
    <t>ELR2</t>
  </si>
  <si>
    <t>Tees Valley Wildlife Trust Land,, Riverside Park Road</t>
  </si>
  <si>
    <t>ELR20</t>
  </si>
  <si>
    <t>Centre Square East</t>
  </si>
  <si>
    <t>ELR21</t>
  </si>
  <si>
    <t>Windward Way</t>
  </si>
  <si>
    <t>ELR22</t>
  </si>
  <si>
    <t>Central Industrial Area</t>
  </si>
  <si>
    <t>ELR23</t>
  </si>
  <si>
    <t>Dock Point, Vulcan Street/Scott's Road</t>
  </si>
  <si>
    <t>ELR24</t>
  </si>
  <si>
    <t>West of Dock</t>
  </si>
  <si>
    <t>ELR25</t>
  </si>
  <si>
    <t>Land at western end of Cargo Fleet Road</t>
  </si>
  <si>
    <t>ELR26</t>
  </si>
  <si>
    <t>Marshalling Yards</t>
  </si>
  <si>
    <t>ELR27</t>
  </si>
  <si>
    <t>Wood Street Car Park</t>
  </si>
  <si>
    <t>ELR28</t>
  </si>
  <si>
    <t>Marsh Road</t>
  </si>
  <si>
    <t>ELR29</t>
  </si>
  <si>
    <t>Land opposite Zetland car park, Station Street</t>
  </si>
  <si>
    <t>ELR3</t>
  </si>
  <si>
    <t>Site K, Startforth Road</t>
  </si>
  <si>
    <t>ELR30</t>
  </si>
  <si>
    <t>Brookfield employment allocation</t>
  </si>
  <si>
    <t>ELR32</t>
  </si>
  <si>
    <t>Land south of Low Lane</t>
  </si>
  <si>
    <t>ELR33</t>
  </si>
  <si>
    <t>Teesside Park - southern section</t>
  </si>
  <si>
    <t>ELR34</t>
  </si>
  <si>
    <t>Land enclosed by A1044</t>
  </si>
  <si>
    <t>ELR4</t>
  </si>
  <si>
    <t>Barker &amp; Stonehouse (north of Drake Court), Riverside Park Road</t>
  </si>
  <si>
    <t>ELR5</t>
  </si>
  <si>
    <t>Barker &amp; Stonehouse (south of Drake Court), Riverside Park Road</t>
  </si>
  <si>
    <t>ELR6</t>
  </si>
  <si>
    <t>South of Simcox Court</t>
  </si>
  <si>
    <t>ELR7</t>
  </si>
  <si>
    <t>Teesside Advanced Manufacturing Park, Riverside Park Road</t>
  </si>
  <si>
    <t>ELR8</t>
  </si>
  <si>
    <t>Land between Romaldkirk Road and Forty Foot Road</t>
  </si>
  <si>
    <t>ELR9</t>
  </si>
  <si>
    <t>Abbatoir Site, South Bank Road</t>
  </si>
  <si>
    <t>Town</t>
  </si>
  <si>
    <t>Berwick Hills</t>
  </si>
  <si>
    <t>Coulby Newham</t>
  </si>
  <si>
    <t>Acklam /Cambridge Road</t>
  </si>
  <si>
    <t>Acklam / Mandale</t>
  </si>
  <si>
    <t>Belle Vue</t>
  </si>
  <si>
    <t>Eastbourne Road</t>
  </si>
  <si>
    <t>Lealholm Crescent</t>
  </si>
  <si>
    <t>R9</t>
  </si>
  <si>
    <t>Linthorpe Village</t>
  </si>
  <si>
    <t>R10</t>
  </si>
  <si>
    <t>Longlands / Marton Road</t>
  </si>
  <si>
    <t>R11</t>
  </si>
  <si>
    <t>Marton Road / Gypsy Lane</t>
  </si>
  <si>
    <t>R12</t>
  </si>
  <si>
    <t>North Ormesby</t>
  </si>
  <si>
    <t>R13</t>
  </si>
  <si>
    <t>Parliament Road</t>
  </si>
  <si>
    <t>R14</t>
  </si>
  <si>
    <t>Viewly Centre</t>
  </si>
  <si>
    <t>R15</t>
  </si>
  <si>
    <t>Beresford Buildings</t>
  </si>
  <si>
    <t>R16</t>
  </si>
  <si>
    <t>Broughton Avenue</t>
  </si>
  <si>
    <t>R17</t>
  </si>
  <si>
    <t>Marshall Avenue</t>
  </si>
  <si>
    <t>R18</t>
  </si>
  <si>
    <t>Ormesby High Street</t>
  </si>
  <si>
    <t>R19</t>
  </si>
  <si>
    <t>Penrith Road</t>
  </si>
  <si>
    <t>R20</t>
  </si>
  <si>
    <t>Roman Road</t>
  </si>
  <si>
    <t>R21</t>
  </si>
  <si>
    <t>Saltersgill Avenue</t>
  </si>
  <si>
    <t>R22</t>
  </si>
  <si>
    <t>Shelton Court</t>
  </si>
  <si>
    <t>R23</t>
  </si>
  <si>
    <t>The Avenue</t>
  </si>
  <si>
    <t>R24</t>
  </si>
  <si>
    <t>Trimdon Aveune</t>
  </si>
  <si>
    <t>MU1</t>
  </si>
  <si>
    <t>Middlehaven</t>
  </si>
  <si>
    <t>MU2</t>
  </si>
  <si>
    <t>Hemlington</t>
  </si>
  <si>
    <t>GT1</t>
  </si>
  <si>
    <t>Riverside Park Road</t>
  </si>
  <si>
    <t>GT2</t>
  </si>
  <si>
    <t>James Street</t>
  </si>
  <si>
    <t>Highly vulnerable</t>
  </si>
  <si>
    <t>Consider withdrawal</t>
  </si>
  <si>
    <t>Consider withdrawal based on significant surface water risk</t>
  </si>
  <si>
    <t>Recommendation B</t>
  </si>
  <si>
    <t>Exception Test</t>
  </si>
  <si>
    <t>Consider layout and design around flood risk</t>
  </si>
  <si>
    <t>Subject to FRA</t>
  </si>
  <si>
    <t>Could be allocated on flood risk grounds subject to consultation with LPA and LLFA</t>
  </si>
  <si>
    <t>Development has planning permission.</t>
  </si>
  <si>
    <t>Development has planning permission and is under construction.</t>
  </si>
  <si>
    <t>The site had 2 extant planning permissions, one of which, for 10 dwellings has expired. The site is not a proposed allocation and has not been included in the housing trajectory due to concerns on deliverability.</t>
  </si>
  <si>
    <t>Not a proposed housing allocation. Site has permission for a petrol filling station which is under construction.</t>
  </si>
  <si>
    <t>Site is under construction.</t>
  </si>
  <si>
    <t>Existing housing allocation.</t>
  </si>
  <si>
    <t>Existing housing allocation.Current planning application. Flood risk is a  culvert that runs through the site and can be mitigated.</t>
  </si>
  <si>
    <t>Not proposed as an allocation.</t>
  </si>
  <si>
    <t>This is a proposed housing allocation.</t>
  </si>
  <si>
    <t>Not a proposed allocation.</t>
  </si>
  <si>
    <t>Existing allocation as a Local Centre.</t>
  </si>
  <si>
    <t>Not proposed as an allocation. Has permission for office use.</t>
  </si>
  <si>
    <t>Not proposed as an allocation. Site has extant planning permission</t>
  </si>
  <si>
    <t>Existing mixd use allocation.</t>
  </si>
  <si>
    <t>Site has outline permission for office use.</t>
  </si>
  <si>
    <t>Existing mixed use allocation</t>
  </si>
  <si>
    <t>Site has extant planning permission</t>
  </si>
  <si>
    <t>Extant planning permission</t>
  </si>
  <si>
    <t>Extant outline permission</t>
  </si>
  <si>
    <t>Existing allocation.</t>
  </si>
  <si>
    <t>Existing allocation</t>
  </si>
  <si>
    <t>Existing allocation with extant planning permission</t>
  </si>
  <si>
    <t>Extant permission, under construction.</t>
  </si>
  <si>
    <t>Extant permission</t>
  </si>
  <si>
    <t xml:space="preserve">Extant permission </t>
  </si>
  <si>
    <t>Proposed allocation</t>
  </si>
  <si>
    <t>Extant permission - under construction</t>
  </si>
  <si>
    <t>Site is not a proposed allocation. It was submitted by a developer as a site to assess in the SHLAA.</t>
  </si>
  <si>
    <t>Extant planning permission.</t>
  </si>
  <si>
    <t xml:space="preserve">Site is not a proposed allocation. </t>
  </si>
  <si>
    <t xml:space="preserve">Extant permission. </t>
  </si>
  <si>
    <t>Existing allocation; extant permission - under construction</t>
  </si>
  <si>
    <t>Extant permission under construction</t>
  </si>
  <si>
    <t>Not a proposed allocation. Site submitted for assessment in SHLAA by agent.</t>
  </si>
  <si>
    <t xml:space="preserve">Existing allocation </t>
  </si>
  <si>
    <t>Existing allocation - extant planning permission?</t>
  </si>
  <si>
    <t>Existing allocation for retail</t>
  </si>
  <si>
    <t>Existing allocation - mixed use development</t>
  </si>
  <si>
    <t>Existing allocation; extant planning permission</t>
  </si>
  <si>
    <t>Existing allocation Blue/Green Heart</t>
  </si>
  <si>
    <t>Existing allocation - proposed allocation for housing</t>
  </si>
  <si>
    <t>Not a proposed allocation</t>
  </si>
  <si>
    <t>Existing allocation - extant planning permission, under construction</t>
  </si>
  <si>
    <t>Existing allocation; extant planning permission, currently under construction</t>
  </si>
  <si>
    <t>Council Comments Grouped</t>
  </si>
  <si>
    <t>Not proposed for allocation</t>
  </si>
  <si>
    <t>JBA's position remains that this site should not be developed. Judging from the RoFSW dataset and topographic data, the site is directly within a surface water flow path and is at significant risk from surface water</t>
  </si>
  <si>
    <t>JBA's view is that this site may be developable as office space but not as residential. This is assuming that a full and detailed FRA has investigated appropriate SuDS techniques and the site can achieve effective mitigation without increasing risk elsewhere and that the site can be safe for its lifetime. Provision of safe access and egress routes during a flood event should also be prioritised</t>
  </si>
  <si>
    <t>Over half of this residential site is within FZ3a. For the site to have extant planning permission, the Exception Test should have already been applied and passed, following application of the Sequential Test. JBA's position is that, if the current FRA for the site does not show this then the Exception Test should be applied</t>
  </si>
  <si>
    <t>JBA Response on High Risk Sites</t>
  </si>
  <si>
    <t>Site should be removed from allocation</t>
  </si>
  <si>
    <t>Area of Flood Zone 3a confined to far northern corner of the site, the same with the medium surface water risk flood zone. JBA's view is that this site may pass the Exception Test where this northern portion of the site removed from the site footprint or combined as open amenity green space</t>
  </si>
  <si>
    <t>Assume up-to-date FRA exists that considers the risk from the culvert and also development around the culverted structure itself. The FRA should assess whether the development will be situated over the culvert and whether the development will influence the flow of of the watercourse or whether the development could potentially affect any structures known to influence flood flow. Also, details on culvert maintenance including requirements, who is responsible, etc</t>
  </si>
  <si>
    <t>There are 3 distinct main areas of Flood Zone 3a within the site. 2 of these areas should be left free of development and converted to open space. One area appears to be a dock</t>
  </si>
  <si>
    <t>Ormesby Beck flows through the southern region of the site, FZ3a is confined to this area. To pass the Exception Test the site boundary should be pulled to the north of FZ3a or this area should be left as a blue / green corridor</t>
  </si>
  <si>
    <t>This site may struggle to pass the Exception Test given that FZ3a is situated directly in the centre of the site and the western half of the site is entirely surrounded by FZ3a</t>
  </si>
  <si>
    <t>L/W Newfield Crescent</t>
  </si>
  <si>
    <t>MBC1</t>
  </si>
  <si>
    <t>Consider site layout and design around flood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</si>
</sst>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809]dd\ mmmm\ yyyy;@"/>
    <numFmt numFmtId="165" formatCode="0.00000000000"/>
    <numFmt numFmtId="166" formatCode="0.0000"/>
    <numFmt numFmtId="167" formatCode="0.000000000"/>
    <numFmt numFmtId="168" formatCode="0.0"/>
    <numFmt numFmtId="169" formatCode="0.00000000"/>
    <numFmt numFmtId="170" formatCode="0.0000000"/>
  </numFmts>
  <fonts count="12" x14ac:knownFonts="1">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b/>
      <sz val="14"/>
      <color rgb="FF002060"/>
      <name val="Arial"/>
      <family val="2"/>
    </font>
  </fonts>
  <fills count="12">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
      <patternFill patternType="solid">
        <fgColor theme="5"/>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1" fillId="2" borderId="0" applyNumberFormat="0" applyBorder="0" applyAlignment="0" applyProtection="0"/>
    <xf numFmtId="0" fontId="2" fillId="4" borderId="0" applyFont="0"/>
  </cellStyleXfs>
  <cellXfs count="61">
    <xf numFmtId="0" fontId="0" fillId="0" borderId="0" xfId="0"/>
    <xf numFmtId="0" fontId="3" fillId="4" borderId="0" xfId="2" applyFont="1" applyBorder="1"/>
    <xf numFmtId="0" fontId="4" fillId="4" borderId="0" xfId="2" applyFont="1" applyBorder="1"/>
    <xf numFmtId="164" fontId="5" fillId="4" borderId="0" xfId="2" applyNumberFormat="1" applyFont="1" applyBorder="1" applyAlignment="1">
      <alignment horizontal="left"/>
    </xf>
    <xf numFmtId="0" fontId="7" fillId="4" borderId="0" xfId="2" applyFont="1" applyBorder="1"/>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2" fillId="6" borderId="6" xfId="2" applyFont="1" applyFill="1" applyBorder="1" applyAlignment="1">
      <alignment horizontal="left"/>
    </xf>
    <xf numFmtId="0" fontId="2" fillId="0" borderId="6" xfId="2" applyFont="1" applyFill="1" applyBorder="1" applyAlignment="1">
      <alignment horizontal="center"/>
    </xf>
    <xf numFmtId="1" fontId="2" fillId="0" borderId="6" xfId="2" applyNumberFormat="1" applyFont="1" applyFill="1" applyBorder="1" applyAlignment="1">
      <alignment horizontal="center"/>
    </xf>
    <xf numFmtId="0" fontId="3" fillId="4" borderId="0" xfId="2" applyFont="1" applyAlignment="1">
      <alignment wrapText="1"/>
    </xf>
    <xf numFmtId="0" fontId="8" fillId="10" borderId="6" xfId="1" applyFont="1" applyFill="1" applyBorder="1" applyAlignment="1">
      <alignment horizontal="center" vertical="center" wrapText="1"/>
    </xf>
    <xf numFmtId="0" fontId="3" fillId="6" borderId="6" xfId="0" applyFont="1" applyFill="1" applyBorder="1"/>
    <xf numFmtId="0" fontId="3" fillId="5" borderId="0" xfId="0" applyFont="1" applyFill="1"/>
    <xf numFmtId="0" fontId="9" fillId="4" borderId="0" xfId="2" applyFont="1" applyBorder="1"/>
    <xf numFmtId="0" fontId="10" fillId="4" borderId="0" xfId="2" applyFont="1" applyBorder="1"/>
    <xf numFmtId="0" fontId="3" fillId="0" borderId="0" xfId="0" applyFont="1"/>
    <xf numFmtId="0" fontId="3" fillId="3" borderId="0" xfId="0" applyFont="1" applyFill="1"/>
    <xf numFmtId="1" fontId="0" fillId="0" borderId="0" xfId="0" applyNumberFormat="1"/>
    <xf numFmtId="165" fontId="0" fillId="0" borderId="0" xfId="0" applyNumberFormat="1"/>
    <xf numFmtId="166" fontId="3" fillId="3" borderId="0" xfId="0" applyNumberFormat="1" applyFont="1" applyFill="1"/>
    <xf numFmtId="0" fontId="6" fillId="5" borderId="0" xfId="0" applyFont="1" applyFill="1" applyBorder="1" applyAlignment="1">
      <alignment vertical="center" wrapText="1"/>
    </xf>
    <xf numFmtId="0" fontId="2" fillId="5" borderId="0" xfId="2" applyFont="1" applyFill="1" applyBorder="1" applyAlignment="1">
      <alignment horizontal="left"/>
    </xf>
    <xf numFmtId="0" fontId="2" fillId="5" borderId="0" xfId="2" applyFont="1" applyFill="1" applyBorder="1" applyAlignment="1">
      <alignment horizontal="center"/>
    </xf>
    <xf numFmtId="1" fontId="2" fillId="5" borderId="0" xfId="2" applyNumberFormat="1" applyFont="1" applyFill="1" applyBorder="1" applyAlignment="1">
      <alignment horizontal="center"/>
    </xf>
    <xf numFmtId="0" fontId="3" fillId="5" borderId="0" xfId="0" applyFont="1" applyFill="1" applyBorder="1"/>
    <xf numFmtId="0" fontId="3" fillId="7" borderId="8" xfId="2" applyFont="1" applyFill="1" applyBorder="1" applyAlignment="1">
      <alignment vertical="center"/>
    </xf>
    <xf numFmtId="0" fontId="3" fillId="8" borderId="9" xfId="2" applyFont="1" applyFill="1" applyBorder="1" applyAlignment="1">
      <alignment vertical="center"/>
    </xf>
    <xf numFmtId="0" fontId="3" fillId="9" borderId="9" xfId="2" applyFont="1" applyFill="1" applyBorder="1" applyAlignment="1">
      <alignment vertical="center"/>
    </xf>
    <xf numFmtId="0" fontId="3" fillId="6" borderId="10" xfId="2" applyFont="1" applyFill="1" applyBorder="1" applyAlignment="1">
      <alignment vertical="center"/>
    </xf>
    <xf numFmtId="0" fontId="11" fillId="4" borderId="0" xfId="2" applyFont="1" applyBorder="1"/>
    <xf numFmtId="0" fontId="3" fillId="6" borderId="6" xfId="0" applyFont="1" applyFill="1" applyBorder="1" applyAlignment="1">
      <alignment wrapText="1"/>
    </xf>
    <xf numFmtId="0" fontId="3" fillId="11" borderId="9" xfId="2" applyFont="1" applyFill="1" applyBorder="1" applyAlignment="1">
      <alignment vertical="center"/>
    </xf>
    <xf numFmtId="0" fontId="8" fillId="10" borderId="6" xfId="1" applyFont="1" applyFill="1" applyBorder="1" applyAlignment="1">
      <alignment horizontal="center" vertical="center" wrapText="1"/>
    </xf>
    <xf numFmtId="168" fontId="2" fillId="0" borderId="6" xfId="2" applyNumberFormat="1" applyFont="1" applyFill="1" applyBorder="1" applyAlignment="1">
      <alignment horizontal="center"/>
    </xf>
    <xf numFmtId="167" fontId="3" fillId="6" borderId="6" xfId="0" applyNumberFormat="1" applyFont="1" applyFill="1" applyBorder="1"/>
    <xf numFmtId="2" fontId="8" fillId="10" borderId="6" xfId="1" applyNumberFormat="1" applyFont="1" applyFill="1" applyBorder="1" applyAlignment="1">
      <alignment horizontal="center" vertical="center" wrapText="1"/>
    </xf>
    <xf numFmtId="0" fontId="8" fillId="10" borderId="6" xfId="1" applyFont="1" applyFill="1" applyBorder="1" applyAlignment="1">
      <alignment horizontal="center" vertical="center" wrapText="1"/>
    </xf>
    <xf numFmtId="0" fontId="3" fillId="0" borderId="6" xfId="2" applyFont="1" applyFill="1" applyBorder="1" applyAlignment="1">
      <alignment horizontal="left"/>
    </xf>
    <xf numFmtId="0" fontId="8" fillId="10" borderId="6" xfId="1" applyFont="1" applyFill="1" applyBorder="1" applyAlignment="1">
      <alignment horizontal="center" vertical="center" wrapText="1"/>
    </xf>
    <xf numFmtId="0" fontId="8" fillId="10" borderId="1" xfId="1" applyFont="1" applyFill="1" applyBorder="1" applyAlignment="1">
      <alignment horizontal="center" vertical="center" wrapText="1"/>
    </xf>
    <xf numFmtId="0" fontId="3" fillId="5" borderId="0" xfId="0" applyFont="1" applyFill="1" applyAlignment="1">
      <alignment wrapText="1"/>
    </xf>
    <xf numFmtId="0" fontId="3" fillId="6" borderId="1" xfId="0" applyFont="1" applyFill="1" applyBorder="1"/>
    <xf numFmtId="2" fontId="3" fillId="6" borderId="6" xfId="0" applyNumberFormat="1" applyFont="1" applyFill="1" applyBorder="1"/>
    <xf numFmtId="0" fontId="8" fillId="10" borderId="1" xfId="1" applyFont="1" applyFill="1" applyBorder="1" applyAlignment="1">
      <alignment horizontal="center" vertical="center" wrapText="1"/>
    </xf>
    <xf numFmtId="167" fontId="0" fillId="0" borderId="0" xfId="0" applyNumberFormat="1"/>
    <xf numFmtId="169" fontId="0" fillId="0" borderId="0" xfId="0" applyNumberFormat="1"/>
    <xf numFmtId="0" fontId="3" fillId="6" borderId="1" xfId="0" applyFont="1" applyFill="1" applyBorder="1" applyAlignment="1">
      <alignment wrapText="1"/>
    </xf>
    <xf numFmtId="1" fontId="3" fillId="6" borderId="6" xfId="0" applyNumberFormat="1" applyFont="1" applyFill="1" applyBorder="1" applyAlignment="1">
      <alignment wrapText="1"/>
    </xf>
    <xf numFmtId="170" fontId="0" fillId="0" borderId="0" xfId="0" applyNumberFormat="1"/>
    <xf numFmtId="167" fontId="3" fillId="3" borderId="0" xfId="0" applyNumberFormat="1" applyFont="1" applyFill="1"/>
    <xf numFmtId="0" fontId="8" fillId="10" borderId="6" xfId="1" applyFont="1" applyFill="1" applyBorder="1" applyAlignment="1">
      <alignment horizontal="center" vertical="center" wrapText="1"/>
    </xf>
    <xf numFmtId="166" fontId="3" fillId="6" borderId="6" xfId="0" applyNumberFormat="1" applyFont="1" applyFill="1" applyBorder="1"/>
    <xf numFmtId="0" fontId="8" fillId="10" borderId="1" xfId="1" applyFont="1" applyFill="1" applyBorder="1" applyAlignment="1">
      <alignment horizontal="center" vertical="center" wrapText="1"/>
    </xf>
    <xf numFmtId="0" fontId="8" fillId="10" borderId="2"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6" fillId="5" borderId="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7" xfId="0" applyFont="1" applyFill="1" applyBorder="1" applyAlignment="1">
      <alignment horizontal="left" vertical="center" wrapText="1"/>
    </xf>
    <xf numFmtId="0" fontId="8" fillId="10" borderId="6" xfId="1" applyFont="1" applyFill="1" applyBorder="1" applyAlignment="1">
      <alignment horizontal="center" vertical="center" wrapText="1"/>
    </xf>
  </cellXfs>
  <cellStyles count="3">
    <cellStyle name="Accent2" xfId="1" builtinId="33"/>
    <cellStyle name="Normal" xfId="0" builtinId="0"/>
    <cellStyle name="Style 1" xfId="2"/>
  </cellStyles>
  <dxfs count="66">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9751CB"/>
        </patternFill>
      </fill>
    </dxf>
    <dxf>
      <fill>
        <patternFill>
          <bgColor rgb="FFFF000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rgb="FFFFFF00"/>
        </patternFill>
      </fill>
    </dxf>
    <dxf>
      <fill>
        <patternFill>
          <bgColor theme="5"/>
        </patternFill>
      </fill>
    </dxf>
    <dxf>
      <fill>
        <patternFill>
          <bgColor rgb="FFFF0000"/>
        </patternFill>
      </fill>
    </dxf>
  </dxfs>
  <tableStyles count="0" defaultTableStyle="TableStyleMedium2" defaultPivotStyle="PivotStyleLight16"/>
  <colors>
    <mruColors>
      <color rgb="FF9751CB"/>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alcChain" Target="calcChain.xml" Id="rId6"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xml" Id="R33e5b125f5d348f1" /></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55217</xdr:colOff>
      <xdr:row>0</xdr:row>
      <xdr:rowOff>22012</xdr:rowOff>
    </xdr:from>
    <xdr:to>
      <xdr:col>1</xdr:col>
      <xdr:colOff>1202577</xdr:colOff>
      <xdr:row>6</xdr:row>
      <xdr:rowOff>90048</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305" y="178894"/>
          <a:ext cx="1147360" cy="100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0</xdr:row>
      <xdr:rowOff>83343</xdr:rowOff>
    </xdr:from>
    <xdr:to>
      <xdr:col>3</xdr:col>
      <xdr:colOff>83344</xdr:colOff>
      <xdr:row>6</xdr:row>
      <xdr:rowOff>142875</xdr:rowOff>
    </xdr:to>
    <xdr:pic>
      <xdr:nvPicPr>
        <xdr:cNvPr id="4" name="Picture 3">
          <a:extLst>
            <a:ext uri="{FF2B5EF4-FFF2-40B4-BE49-F238E27FC236}">
              <a16:creationId xmlns:a16="http://schemas.microsoft.com/office/drawing/2014/main" id="{901CD0AB-87E3-447B-B880-DCBD975BD6B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2156" y="83343"/>
          <a:ext cx="2369344" cy="10596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09"/>
  <sheetViews>
    <sheetView tabSelected="1" zoomScale="80" zoomScaleNormal="80" workbookViewId="0">
      <selection activeCell="B11" sqref="B11"/>
    </sheetView>
  </sheetViews>
  <sheetFormatPr defaultRowHeight="12.75" x14ac:dyDescent="0.2"/>
  <cols>
    <col min="1" max="1" width="2.5703125" style="14" customWidth="1"/>
    <col min="2" max="2" width="27.7109375" style="14" customWidth="1"/>
    <col min="3" max="3" width="34.28515625" style="14" customWidth="1"/>
    <col min="4" max="4" width="21" style="14" customWidth="1"/>
    <col min="5" max="19" width="12.7109375" style="14" customWidth="1"/>
    <col min="20" max="20" width="20.42578125" style="14" customWidth="1"/>
    <col min="21" max="21" width="35.42578125" style="14" customWidth="1"/>
    <col min="22" max="22" width="35.85546875" style="14" customWidth="1"/>
    <col min="23" max="24" width="35.85546875" style="42" customWidth="1"/>
    <col min="25" max="25" width="40.85546875" style="1" customWidth="1"/>
    <col min="26" max="26" width="48.7109375" style="1" customWidth="1"/>
    <col min="27" max="27" width="54" style="14" customWidth="1"/>
    <col min="28" max="16384" width="9.140625" style="14"/>
  </cols>
  <sheetData>
    <row r="1" spans="2:26" x14ac:dyDescent="0.2">
      <c r="Y1" s="14"/>
      <c r="Z1" s="14"/>
    </row>
    <row r="2" spans="2:26" x14ac:dyDescent="0.2">
      <c r="Y2" s="14"/>
      <c r="Z2" s="14"/>
    </row>
    <row r="3" spans="2:26" x14ac:dyDescent="0.2">
      <c r="Y3" s="14"/>
      <c r="Z3" s="14"/>
    </row>
    <row r="4" spans="2:26" x14ac:dyDescent="0.2">
      <c r="Y4" s="14"/>
      <c r="Z4" s="14"/>
    </row>
    <row r="5" spans="2:26" x14ac:dyDescent="0.2">
      <c r="Y5" s="14"/>
      <c r="Z5" s="14"/>
    </row>
    <row r="6" spans="2:26" x14ac:dyDescent="0.2">
      <c r="Y6" s="14"/>
      <c r="Z6" s="14"/>
    </row>
    <row r="7" spans="2:26" ht="18" x14ac:dyDescent="0.25">
      <c r="C7" s="4"/>
      <c r="D7" s="1"/>
      <c r="E7" s="1"/>
      <c r="F7" s="31" t="s">
        <v>6</v>
      </c>
      <c r="G7" s="1"/>
      <c r="H7" s="1"/>
      <c r="I7" s="1"/>
      <c r="J7" s="1"/>
      <c r="K7" s="1"/>
      <c r="L7" s="1"/>
      <c r="M7" s="1"/>
      <c r="N7" s="1"/>
      <c r="O7" s="1"/>
      <c r="P7" s="1"/>
      <c r="Q7" s="1"/>
      <c r="R7" s="1"/>
      <c r="S7" s="1"/>
      <c r="T7" s="1"/>
      <c r="U7" s="1"/>
      <c r="Y7" s="14"/>
      <c r="Z7" s="14"/>
    </row>
    <row r="8" spans="2:26" ht="20.25" x14ac:dyDescent="0.3">
      <c r="B8" s="15" t="s">
        <v>58</v>
      </c>
      <c r="C8" s="1"/>
      <c r="D8" s="1"/>
      <c r="E8" s="1"/>
      <c r="F8" s="1"/>
      <c r="G8" s="1"/>
      <c r="H8" s="1"/>
      <c r="I8" s="1"/>
      <c r="J8" s="1"/>
      <c r="K8" s="1"/>
      <c r="L8" s="1"/>
      <c r="M8" s="1"/>
      <c r="N8" s="1"/>
      <c r="O8" s="1"/>
      <c r="P8" s="1"/>
      <c r="Q8" s="1"/>
      <c r="R8" s="1"/>
      <c r="S8" s="1"/>
      <c r="T8" s="1"/>
      <c r="U8" s="1"/>
      <c r="Y8" s="14"/>
      <c r="Z8" s="14"/>
    </row>
    <row r="9" spans="2:26" ht="20.25" x14ac:dyDescent="0.3">
      <c r="B9" s="16" t="s">
        <v>33</v>
      </c>
      <c r="C9" s="1"/>
      <c r="D9" s="1"/>
      <c r="E9" s="1"/>
      <c r="F9" s="54" t="s">
        <v>39</v>
      </c>
      <c r="G9" s="55"/>
      <c r="H9" s="55"/>
      <c r="I9" s="55"/>
      <c r="J9" s="55"/>
      <c r="K9" s="55"/>
      <c r="L9" s="55"/>
      <c r="M9" s="56"/>
      <c r="N9" s="54" t="s">
        <v>35</v>
      </c>
      <c r="O9" s="55"/>
      <c r="P9" s="55"/>
      <c r="Q9" s="55"/>
      <c r="R9" s="55"/>
      <c r="S9" s="56"/>
      <c r="T9" s="1"/>
      <c r="U9" s="1"/>
      <c r="Y9" s="14"/>
      <c r="Z9" s="14"/>
    </row>
    <row r="10" spans="2:26" ht="34.5" customHeight="1" x14ac:dyDescent="0.25">
      <c r="B10" s="3">
        <v>43264</v>
      </c>
      <c r="C10" s="1"/>
      <c r="D10" s="1"/>
      <c r="E10" s="1"/>
      <c r="F10" s="54" t="s">
        <v>8</v>
      </c>
      <c r="G10" s="56"/>
      <c r="H10" s="54" t="s">
        <v>9</v>
      </c>
      <c r="I10" s="56"/>
      <c r="J10" s="54" t="s">
        <v>10</v>
      </c>
      <c r="K10" s="56"/>
      <c r="L10" s="54" t="s">
        <v>11</v>
      </c>
      <c r="M10" s="56"/>
      <c r="N10" s="54" t="s">
        <v>38</v>
      </c>
      <c r="O10" s="56"/>
      <c r="P10" s="54" t="s">
        <v>37</v>
      </c>
      <c r="Q10" s="56"/>
      <c r="R10" s="54" t="s">
        <v>36</v>
      </c>
      <c r="S10" s="56"/>
      <c r="T10" s="1"/>
      <c r="U10" s="1"/>
      <c r="Y10" s="14"/>
      <c r="Z10" s="14"/>
    </row>
    <row r="11" spans="2:26" ht="30" customHeight="1" x14ac:dyDescent="0.2">
      <c r="C11" s="12" t="s">
        <v>12</v>
      </c>
      <c r="D11" s="12" t="s">
        <v>13</v>
      </c>
      <c r="E11" s="12" t="s">
        <v>14</v>
      </c>
      <c r="F11" s="12" t="s">
        <v>14</v>
      </c>
      <c r="G11" s="12" t="s">
        <v>15</v>
      </c>
      <c r="H11" s="12" t="s">
        <v>14</v>
      </c>
      <c r="I11" s="12" t="s">
        <v>16</v>
      </c>
      <c r="J11" s="12" t="s">
        <v>14</v>
      </c>
      <c r="K11" s="12" t="s">
        <v>16</v>
      </c>
      <c r="L11" s="12" t="s">
        <v>14</v>
      </c>
      <c r="M11" s="12" t="s">
        <v>16</v>
      </c>
      <c r="N11" s="12" t="s">
        <v>14</v>
      </c>
      <c r="O11" s="12" t="s">
        <v>16</v>
      </c>
      <c r="P11" s="12" t="s">
        <v>14</v>
      </c>
      <c r="Q11" s="12" t="s">
        <v>16</v>
      </c>
      <c r="R11" s="12" t="s">
        <v>14</v>
      </c>
      <c r="S11" s="12" t="s">
        <v>16</v>
      </c>
      <c r="T11" s="1"/>
      <c r="U11" s="1"/>
      <c r="Y11" s="14"/>
      <c r="Z11" s="14"/>
    </row>
    <row r="12" spans="2:26" x14ac:dyDescent="0.2">
      <c r="C12" s="39" t="s">
        <v>65</v>
      </c>
      <c r="D12" s="5">
        <f>COUNTIF($D$27:$D$209, "SHLAA")</f>
        <v>122</v>
      </c>
      <c r="E12" s="6">
        <f>SUMIF($D$27:$D$209, "SHLAA", $E$27:$E$209)</f>
        <v>783.2684178999998</v>
      </c>
      <c r="F12" s="6">
        <f>SUMIF($D$27:$D$209, "SHLAA", $F$27:$F$209)</f>
        <v>771.78790950734526</v>
      </c>
      <c r="G12" s="7">
        <f>COUNTIFS($D$27:$D$209, "SHLAA", $G$27:$G$209, "=100")</f>
        <v>102</v>
      </c>
      <c r="H12" s="6">
        <f>SUMIF($D$27:$D$209, "SHLAA", $H$27:$H$209)</f>
        <v>4.1598981857323754</v>
      </c>
      <c r="I12" s="7">
        <f>COUNTIFS($D$27:$D$209, "SHLAA", $I$27:$I$209, "&gt;0")</f>
        <v>20</v>
      </c>
      <c r="J12" s="6">
        <f>SUMIF($D$27:$D$209, "SHLAA", $J$27:$J$209)</f>
        <v>4.1959649350122481</v>
      </c>
      <c r="K12" s="7">
        <f>COUNTIFS($D$27:$D$209, "SHLAA", $K$27:$K$209, "&gt;0")</f>
        <v>13</v>
      </c>
      <c r="L12" s="6">
        <f>SUMIF($D$27:$D$209, "SHLAA", $L$27:$L$209)</f>
        <v>3.1246452719099458</v>
      </c>
      <c r="M12" s="7">
        <f>COUNTIFS($D$27:$D$209, "SHLAA", $M$27:$M$209, "&gt;0")</f>
        <v>9</v>
      </c>
      <c r="N12" s="6">
        <f>SUMIF($D$27:$D$209, "SHLAA", $N$27:$N$209)</f>
        <v>31.315403719192243</v>
      </c>
      <c r="O12" s="5">
        <f>COUNTIFS($D$27:$D$209, "SHLAA", $O$27:$O$209, "&gt;0")</f>
        <v>93</v>
      </c>
      <c r="P12" s="6">
        <f>SUMIF($D$27:$D$209, "SHLAA", $P$27:$P$209)</f>
        <v>7.8948603178861312</v>
      </c>
      <c r="Q12" s="5">
        <f>COUNTIFS($D$27:$D$209, "SHLAA", $Q$27:$Q$209, "&gt;0")</f>
        <v>73</v>
      </c>
      <c r="R12" s="6">
        <f>SUMIF($D$27:$D$209, "SHLAA", $R$27:$R$209)</f>
        <v>12.022739018714139</v>
      </c>
      <c r="S12" s="5">
        <f>COUNTIFS($D$27:$D$209, "SHLAA", $S$27:$S$209, "&gt;0")</f>
        <v>60</v>
      </c>
      <c r="T12" s="1"/>
      <c r="U12" s="1"/>
      <c r="Y12" s="14"/>
      <c r="Z12" s="14"/>
    </row>
    <row r="13" spans="2:26" x14ac:dyDescent="0.2">
      <c r="C13" s="39" t="s">
        <v>42</v>
      </c>
      <c r="D13" s="5">
        <f>COUNTIF($D$27:$D$209, "Retail")</f>
        <v>24</v>
      </c>
      <c r="E13" s="6">
        <f>SUMIF($D$27:$D$209, "Retail", $E$27:$E$209)</f>
        <v>244.98326652012943</v>
      </c>
      <c r="F13" s="6">
        <f>SUMIF($D$27:$D$209, "Retail", $F$27:$F$209)</f>
        <v>224.71931295425318</v>
      </c>
      <c r="G13" s="7">
        <f>COUNTIFS($D$27:$D$209, "Retail", $G$27:$G$209, "=100")</f>
        <v>21</v>
      </c>
      <c r="H13" s="6">
        <f>SUMIF($D$27:$D$209, "Retail", $H$27:$H$209)</f>
        <v>7.7415770542134998</v>
      </c>
      <c r="I13" s="7">
        <f>COUNTIFS($D$27:$D$209, "Retail", $I$27:$I$209, "&gt;0")</f>
        <v>3</v>
      </c>
      <c r="J13" s="6">
        <f>SUMIF($D$27:$D$209, "Retail", $J$27:$J$209)</f>
        <v>12.478576949425729</v>
      </c>
      <c r="K13" s="7">
        <f>COUNTIFS($D$27:$D$209, "Retail", $K$27:$K$209, "&gt;0")</f>
        <v>3</v>
      </c>
      <c r="L13" s="6">
        <f>SUMIF($D$27:$D$209, "Retail", $L$27:$L$209)</f>
        <v>4.3799562237000003E-2</v>
      </c>
      <c r="M13" s="7">
        <f>COUNTIFS($D$27:$D$209, "Retail", $M$27:$M$209, "&gt;0")</f>
        <v>2</v>
      </c>
      <c r="N13" s="6">
        <f>SUMIF($D$27:$D$209, "Retail", $N$27:$N$209)</f>
        <v>21.111305533249457</v>
      </c>
      <c r="O13" s="5">
        <f>COUNTIFS($D$27:$D$209, "Retail", $O$27:$O$209, "&gt;0")</f>
        <v>22</v>
      </c>
      <c r="P13" s="6">
        <f>SUMIF($D$27:$D$209, "Retail", $P$27:$P$209)</f>
        <v>3.7602299090169735</v>
      </c>
      <c r="Q13" s="5">
        <f>COUNTIFS($D$27:$D$209, "Retail", $Q$27:$Q$209, "&gt;0")</f>
        <v>17</v>
      </c>
      <c r="R13" s="6">
        <f>SUMIF($D$27:$D$209, "Retail", $R$27:$R$209)</f>
        <v>1.6158335290389114</v>
      </c>
      <c r="S13" s="5">
        <f>COUNTIFS($D$27:$D$209, "Retail", $S$27:$S$209, "&gt;0")</f>
        <v>15</v>
      </c>
      <c r="T13" s="1"/>
      <c r="U13" s="1"/>
      <c r="Y13" s="14"/>
      <c r="Z13" s="14"/>
    </row>
    <row r="14" spans="2:26" x14ac:dyDescent="0.2">
      <c r="C14" s="39" t="s">
        <v>66</v>
      </c>
      <c r="D14" s="5">
        <f>COUNTIF($D$27:$D$209, "ELR")</f>
        <v>33</v>
      </c>
      <c r="E14" s="6">
        <f>SUMIF($D$27:$D$209, "ELR", $E$27:$E$209)</f>
        <v>154.09178199999999</v>
      </c>
      <c r="F14" s="6">
        <f>SUMIF($D$27:$D$209, "ELR", $F$27:$F$209)</f>
        <v>130.87935099792568</v>
      </c>
      <c r="G14" s="7">
        <f>COUNTIFS($D$27:$D$209, "ELR", $G$27:$G$209, "=100")</f>
        <v>23</v>
      </c>
      <c r="H14" s="6">
        <f>SUMIF($D$27:$D$209, "ELR", $H$27:$H$209)</f>
        <v>12.140559280672814</v>
      </c>
      <c r="I14" s="7">
        <f>COUNTIFS($D$27:$D$209, "ELR", $I$27:$I$209, "&gt;0")</f>
        <v>10</v>
      </c>
      <c r="J14" s="6">
        <f>SUMIF($D$27:$D$209, "ELR", $J$27:$J$209)</f>
        <v>9.4653829602118691</v>
      </c>
      <c r="K14" s="7">
        <f>COUNTIFS($D$27:$D$209, "ELR", $K$27:$K$209, "&gt;0")</f>
        <v>9</v>
      </c>
      <c r="L14" s="6">
        <f>SUMIF($D$27:$D$209, "ELR", $L$27:$L$209)</f>
        <v>1.6064887611896401</v>
      </c>
      <c r="M14" s="7">
        <f>COUNTIFS($D$27:$D$209, "ELR", $M$27:$M$209, "&gt;0")</f>
        <v>3</v>
      </c>
      <c r="N14" s="6">
        <f>SUMIF($D$27:$D$209, "ELR", $N$27:$N$209)</f>
        <v>5.5579523279554826</v>
      </c>
      <c r="O14" s="5">
        <f>COUNTIFS($D$27:$D$209, "ELR", $O$27:$O$209, "&gt;0")</f>
        <v>27</v>
      </c>
      <c r="P14" s="6">
        <f>SUMIF($D$27:$D$209, "ELR", $P$27:$P$209)</f>
        <v>0.92618173773088641</v>
      </c>
      <c r="Q14" s="5">
        <f>COUNTIFS($D$27:$D$209, "ELR", $Q$27:$Q$209, "&gt;0")</f>
        <v>17</v>
      </c>
      <c r="R14" s="6">
        <f>SUMIF($D$27:$D$209, "ELR", $R$27:$R$209)</f>
        <v>0.625067154261846</v>
      </c>
      <c r="S14" s="5">
        <f>COUNTIFS($D$27:$D$209, "ELR", $S$27:$S$209, "&gt;0")</f>
        <v>11</v>
      </c>
      <c r="T14" s="1"/>
      <c r="U14" s="1"/>
      <c r="Y14" s="14"/>
      <c r="Z14" s="14"/>
    </row>
    <row r="15" spans="2:26" x14ac:dyDescent="0.2">
      <c r="C15" s="39" t="s">
        <v>67</v>
      </c>
      <c r="D15" s="5">
        <f>COUNTIF($D$27:$D$209, "Gypsy")</f>
        <v>2</v>
      </c>
      <c r="E15" s="6">
        <f>SUMIF($D$27:$D$209, "Gypsy", $E$27:$E$209)</f>
        <v>2.2065284358510002</v>
      </c>
      <c r="F15" s="6">
        <f>SUMIF($D$27:$D$209, "Gypsy", $F$27:$F$209)</f>
        <v>2.2065284358510002</v>
      </c>
      <c r="G15" s="7">
        <f>COUNTIFS($D$27:$D$209, "Gypsy", $G$27:$G$209, "=100")</f>
        <v>2</v>
      </c>
      <c r="H15" s="6">
        <f>SUMIF($D$27:$D$209, "Gypsy", $H$27:$H$209)</f>
        <v>0</v>
      </c>
      <c r="I15" s="7">
        <f>COUNTIFS($D$27:$D$209, "Gypsy", $I$27:$I$209, "&gt;0")</f>
        <v>0</v>
      </c>
      <c r="J15" s="6">
        <f>SUMIF($D$27:$D$209, "Gypsy", $J$27:$J$209)</f>
        <v>0</v>
      </c>
      <c r="K15" s="7">
        <f>COUNTIFS($D$27:$D$209, "Gypsy", $K$27:$K$209, "&gt;0")</f>
        <v>0</v>
      </c>
      <c r="L15" s="6">
        <f>SUMIF($D$27:$D$209, "Gypsy", $L$27:$L$209)</f>
        <v>0</v>
      </c>
      <c r="M15" s="7">
        <f>COUNTIFS($D$27:$D$209, "Gypsy", $M$27:$M$209, "&gt;0")</f>
        <v>0</v>
      </c>
      <c r="N15" s="6">
        <f>SUMIF($D$27:$D$209, "Gypsy", $N$27:$N$209)</f>
        <v>0.15549356194222</v>
      </c>
      <c r="O15" s="5">
        <f>COUNTIFS($D$27:$D$209, "Gypsy", $O$27:$O$209, "&gt;0")</f>
        <v>2</v>
      </c>
      <c r="P15" s="6">
        <f>SUMIF($D$27:$D$209, "Gypsy", $P$27:$P$209)</f>
        <v>2.75793046875E-2</v>
      </c>
      <c r="Q15" s="5">
        <f>COUNTIFS($D$27:$D$209, "Gypsy", $Q$27:$Q$209, "&gt;0")</f>
        <v>1</v>
      </c>
      <c r="R15" s="6">
        <f>SUMIF($D$27:$D$209, "Gypsy", $R$27:$R$209)</f>
        <v>0.01</v>
      </c>
      <c r="S15" s="5">
        <f>COUNTIFS($D$27:$D$209, "Gypsy", $S$27:$S$209, "&gt;0")</f>
        <v>1</v>
      </c>
      <c r="T15" s="1"/>
      <c r="U15" s="1"/>
      <c r="Y15" s="14"/>
      <c r="Z15" s="14"/>
    </row>
    <row r="16" spans="2:26" x14ac:dyDescent="0.2">
      <c r="C16" s="39" t="s">
        <v>31</v>
      </c>
      <c r="D16" s="5">
        <f>COUNTIF($D$27:$D$209, "Mixed Use")</f>
        <v>2</v>
      </c>
      <c r="E16" s="6">
        <f>SUMIF($D$27:$D$209, "Mixed Use", $E$27:$E$209)</f>
        <v>200.91889999999998</v>
      </c>
      <c r="F16" s="6">
        <f>SUMIF($D$27:$D$209, "Mixed Use", $F$27:$F$209)</f>
        <v>156.28167413790999</v>
      </c>
      <c r="G16" s="7">
        <f>COUNTIFS($D$27:$D$209, "Mixed Use", $G$27:$G$209, "=100")</f>
        <v>1</v>
      </c>
      <c r="H16" s="6">
        <f>SUMIF($D$27:$D$209, "Mixed Use", $H$27:$H$209)</f>
        <v>14.045251208</v>
      </c>
      <c r="I16" s="7">
        <f>COUNTIFS($D$27:$D$209, "Mixed Use", $I$27:$I$209, "&gt;0")</f>
        <v>1</v>
      </c>
      <c r="J16" s="6">
        <f>SUMIF($D$27:$D$209, "Mixed Use", $J$27:$J$209)</f>
        <v>28.0082320452</v>
      </c>
      <c r="K16" s="7">
        <f>COUNTIFS($D$27:$D$209, "Mixed Use", $K$27:$K$209, "&gt;0")</f>
        <v>1</v>
      </c>
      <c r="L16" s="6">
        <f>SUMIF($D$27:$D$209, "Mixed Use", $L$27:$L$209)</f>
        <v>2.5837426088900002</v>
      </c>
      <c r="M16" s="7">
        <f>COUNTIFS($D$27:$D$209, "Mixed Use", $M$27:$M$209, "&gt;0")</f>
        <v>1</v>
      </c>
      <c r="N16" s="6">
        <f>SUMIF($D$27:$D$209, "Mixed Use", $N$27:$N$209)</f>
        <v>10.622252914400001</v>
      </c>
      <c r="O16" s="5">
        <f>COUNTIFS($D$27:$D$209, "Mixed Use", $O$27:$O$209, "&gt;0")</f>
        <v>2</v>
      </c>
      <c r="P16" s="6">
        <f>SUMIF($D$27:$D$209, "Mixed Use", $P$27:$P$209)</f>
        <v>2.0453392359910003</v>
      </c>
      <c r="Q16" s="5">
        <f>COUNTIFS($D$27:$D$209, "Mixed Use", $Q$27:$Q$209, "&gt;0")</f>
        <v>2</v>
      </c>
      <c r="R16" s="6">
        <f>SUMIF($D$27:$D$209, "Mixed Use", $R$27:$R$209)</f>
        <v>2.3035101008000001</v>
      </c>
      <c r="S16" s="5">
        <f>COUNTIFS($D$27:$D$209, "Mixed Use", $S$27:$S$209, "&gt;0")</f>
        <v>2</v>
      </c>
      <c r="T16" s="1"/>
      <c r="U16" s="1"/>
      <c r="Y16" s="14"/>
      <c r="Z16" s="14"/>
    </row>
    <row r="17" spans="2:26" x14ac:dyDescent="0.2">
      <c r="C17" s="8" t="s">
        <v>18</v>
      </c>
      <c r="D17" s="9">
        <f t="shared" ref="D17:S17" si="0">SUM(D12:D16)</f>
        <v>183</v>
      </c>
      <c r="E17" s="10">
        <f t="shared" si="0"/>
        <v>1385.4688948559801</v>
      </c>
      <c r="F17" s="10">
        <f t="shared" si="0"/>
        <v>1285.8747760332849</v>
      </c>
      <c r="G17" s="10">
        <f t="shared" si="0"/>
        <v>149</v>
      </c>
      <c r="H17" s="10">
        <f t="shared" si="0"/>
        <v>38.087285728618689</v>
      </c>
      <c r="I17" s="10">
        <f t="shared" si="0"/>
        <v>34</v>
      </c>
      <c r="J17" s="10">
        <f t="shared" si="0"/>
        <v>54.148156889849844</v>
      </c>
      <c r="K17" s="10">
        <f t="shared" si="0"/>
        <v>26</v>
      </c>
      <c r="L17" s="35">
        <f t="shared" si="0"/>
        <v>7.3586762042265867</v>
      </c>
      <c r="M17" s="10">
        <f t="shared" si="0"/>
        <v>15</v>
      </c>
      <c r="N17" s="10">
        <f t="shared" si="0"/>
        <v>68.762408056739403</v>
      </c>
      <c r="O17" s="10">
        <f t="shared" si="0"/>
        <v>146</v>
      </c>
      <c r="P17" s="10">
        <f t="shared" si="0"/>
        <v>14.654190505312492</v>
      </c>
      <c r="Q17" s="10">
        <f t="shared" si="0"/>
        <v>110</v>
      </c>
      <c r="R17" s="10">
        <f t="shared" si="0"/>
        <v>16.577149802814894</v>
      </c>
      <c r="S17" s="10">
        <f t="shared" si="0"/>
        <v>89</v>
      </c>
      <c r="T17" s="1"/>
      <c r="U17" s="1"/>
      <c r="Y17" s="14"/>
      <c r="Z17" s="14"/>
    </row>
    <row r="18" spans="2:26" x14ac:dyDescent="0.2">
      <c r="B18" s="22"/>
      <c r="C18" s="23"/>
      <c r="D18" s="24"/>
      <c r="E18" s="25"/>
      <c r="F18" s="25"/>
      <c r="G18" s="25"/>
      <c r="H18" s="25"/>
      <c r="I18" s="25"/>
      <c r="J18" s="25"/>
      <c r="K18" s="25"/>
      <c r="Y18" s="14"/>
      <c r="Z18" s="14"/>
    </row>
    <row r="19" spans="2:26" ht="16.5" thickBot="1" x14ac:dyDescent="0.3">
      <c r="B19" s="2" t="s">
        <v>17</v>
      </c>
      <c r="C19" s="22"/>
      <c r="D19" s="26"/>
      <c r="E19" s="26"/>
      <c r="F19" s="26"/>
      <c r="G19" s="26"/>
      <c r="H19" s="26"/>
      <c r="I19" s="26"/>
      <c r="J19" s="26"/>
      <c r="K19" s="26"/>
      <c r="Y19" s="14"/>
      <c r="Z19" s="14"/>
    </row>
    <row r="20" spans="2:26" ht="14.25" customHeight="1" x14ac:dyDescent="0.2">
      <c r="B20" s="27" t="s">
        <v>11</v>
      </c>
      <c r="C20" s="57" t="s">
        <v>7</v>
      </c>
      <c r="Y20" s="14"/>
      <c r="Z20" s="14"/>
    </row>
    <row r="21" spans="2:26" ht="15" customHeight="1" x14ac:dyDescent="0.2">
      <c r="B21" s="33" t="s">
        <v>10</v>
      </c>
      <c r="C21" s="58"/>
      <c r="Y21" s="14"/>
      <c r="Z21" s="14"/>
    </row>
    <row r="22" spans="2:26" ht="18" x14ac:dyDescent="0.25">
      <c r="B22" s="28" t="s">
        <v>9</v>
      </c>
      <c r="C22" s="58"/>
      <c r="F22" s="31" t="s">
        <v>19</v>
      </c>
      <c r="Y22" s="14"/>
      <c r="Z22" s="14"/>
    </row>
    <row r="23" spans="2:26" ht="15" customHeight="1" x14ac:dyDescent="0.2">
      <c r="B23" s="29" t="s">
        <v>20</v>
      </c>
      <c r="C23" s="58"/>
      <c r="Y23" s="14"/>
      <c r="Z23" s="14"/>
    </row>
    <row r="24" spans="2:26" ht="18.75" customHeight="1" thickBot="1" x14ac:dyDescent="0.25">
      <c r="B24" s="30" t="s">
        <v>8</v>
      </c>
      <c r="C24" s="59"/>
      <c r="F24" s="60" t="s">
        <v>39</v>
      </c>
      <c r="G24" s="60"/>
      <c r="H24" s="60"/>
      <c r="I24" s="60"/>
      <c r="J24" s="60"/>
      <c r="K24" s="60"/>
      <c r="L24" s="60"/>
      <c r="M24" s="60"/>
      <c r="N24" s="60" t="s">
        <v>35</v>
      </c>
      <c r="O24" s="60"/>
      <c r="P24" s="60"/>
      <c r="Q24" s="60"/>
      <c r="R24" s="60"/>
      <c r="S24" s="60"/>
      <c r="V24" s="11"/>
      <c r="W24" s="11"/>
      <c r="X24" s="11"/>
      <c r="Y24" s="11"/>
      <c r="Z24" s="11"/>
    </row>
    <row r="25" spans="2:26" ht="30" customHeight="1" x14ac:dyDescent="0.2">
      <c r="F25" s="60" t="s">
        <v>8</v>
      </c>
      <c r="G25" s="60"/>
      <c r="H25" s="60" t="s">
        <v>9</v>
      </c>
      <c r="I25" s="60"/>
      <c r="J25" s="60" t="s">
        <v>10</v>
      </c>
      <c r="K25" s="60"/>
      <c r="L25" s="60" t="s">
        <v>11</v>
      </c>
      <c r="M25" s="60"/>
      <c r="N25" s="54" t="s">
        <v>38</v>
      </c>
      <c r="O25" s="56"/>
      <c r="P25" s="54" t="s">
        <v>37</v>
      </c>
      <c r="Q25" s="56"/>
      <c r="R25" s="54" t="s">
        <v>36</v>
      </c>
      <c r="S25" s="56"/>
      <c r="V25" s="11"/>
      <c r="W25" s="11"/>
      <c r="X25" s="11"/>
      <c r="Y25" s="11"/>
      <c r="Z25" s="11"/>
    </row>
    <row r="26" spans="2:26" ht="25.5" x14ac:dyDescent="0.2">
      <c r="B26" s="12" t="s">
        <v>21</v>
      </c>
      <c r="C26" s="12" t="s">
        <v>22</v>
      </c>
      <c r="D26" s="12" t="s">
        <v>12</v>
      </c>
      <c r="E26" s="12" t="s">
        <v>14</v>
      </c>
      <c r="F26" s="12" t="s">
        <v>14</v>
      </c>
      <c r="G26" s="12" t="s">
        <v>23</v>
      </c>
      <c r="H26" s="12" t="s">
        <v>14</v>
      </c>
      <c r="I26" s="12" t="s">
        <v>23</v>
      </c>
      <c r="J26" s="12" t="s">
        <v>14</v>
      </c>
      <c r="K26" s="37" t="s">
        <v>23</v>
      </c>
      <c r="L26" s="12" t="s">
        <v>14</v>
      </c>
      <c r="M26" s="12" t="s">
        <v>23</v>
      </c>
      <c r="N26" s="12" t="s">
        <v>14</v>
      </c>
      <c r="O26" s="12" t="s">
        <v>23</v>
      </c>
      <c r="P26" s="12" t="s">
        <v>14</v>
      </c>
      <c r="Q26" s="12" t="s">
        <v>23</v>
      </c>
      <c r="R26" s="12" t="s">
        <v>14</v>
      </c>
      <c r="S26" s="12" t="s">
        <v>23</v>
      </c>
      <c r="T26" s="34" t="s">
        <v>32</v>
      </c>
      <c r="U26" s="38" t="s">
        <v>40</v>
      </c>
      <c r="V26" s="41" t="s">
        <v>34</v>
      </c>
      <c r="W26" s="45" t="s">
        <v>24</v>
      </c>
      <c r="X26" s="52" t="s">
        <v>41</v>
      </c>
      <c r="Y26" s="40" t="s">
        <v>474</v>
      </c>
      <c r="Z26" s="52" t="s">
        <v>479</v>
      </c>
    </row>
    <row r="27" spans="2:26" x14ac:dyDescent="0.2">
      <c r="B27" s="13" t="str">
        <f>Calculations!A2</f>
        <v>ACK2</v>
      </c>
      <c r="C27" s="32" t="str">
        <f>Calculations!B2</f>
        <v>Newbridge Court</v>
      </c>
      <c r="D27" s="13" t="str">
        <f>Calculations!C2</f>
        <v>SHLAA</v>
      </c>
      <c r="E27" s="44">
        <f>Calculations!D2</f>
        <v>0.23624899999999999</v>
      </c>
      <c r="F27" s="53">
        <f>Calculations!H2</f>
        <v>0.23624899999999999</v>
      </c>
      <c r="G27" s="53">
        <f>Calculations!L2</f>
        <v>100</v>
      </c>
      <c r="H27" s="53">
        <f>Calculations!G2</f>
        <v>0</v>
      </c>
      <c r="I27" s="53">
        <f>Calculations!K2</f>
        <v>0</v>
      </c>
      <c r="J27" s="53">
        <f>Calculations!F2</f>
        <v>0</v>
      </c>
      <c r="K27" s="53">
        <f>Calculations!J2</f>
        <v>0</v>
      </c>
      <c r="L27" s="53">
        <f>Calculations!E2</f>
        <v>0</v>
      </c>
      <c r="M27" s="53">
        <f>Calculations!I2</f>
        <v>0</v>
      </c>
      <c r="N27" s="53">
        <f>Calculations!O2</f>
        <v>1.72E-2</v>
      </c>
      <c r="O27" s="53">
        <f>Calculations!R2</f>
        <v>7.2804540971601996</v>
      </c>
      <c r="P27" s="53">
        <f>Calculations!N2</f>
        <v>0</v>
      </c>
      <c r="Q27" s="53">
        <f>Calculations!Q2</f>
        <v>0</v>
      </c>
      <c r="R27" s="53">
        <f>Calculations!M2</f>
        <v>0</v>
      </c>
      <c r="S27" s="53">
        <f>Calculations!P2</f>
        <v>0</v>
      </c>
      <c r="T27" s="36"/>
      <c r="U27" s="36" t="s">
        <v>53</v>
      </c>
      <c r="V27" s="43" t="s">
        <v>56</v>
      </c>
      <c r="W27" s="48" t="s">
        <v>428</v>
      </c>
      <c r="X27" s="32" t="s">
        <v>430</v>
      </c>
      <c r="Y27" s="32" t="s">
        <v>447</v>
      </c>
      <c r="Z27" s="32"/>
    </row>
    <row r="28" spans="2:26" ht="25.5" x14ac:dyDescent="0.2">
      <c r="B28" s="13" t="str">
        <f>Calculations!A3</f>
        <v>AYR1</v>
      </c>
      <c r="C28" s="32" t="str">
        <f>Calculations!B3</f>
        <v>Acklam Green, Springfield Road</v>
      </c>
      <c r="D28" s="13" t="str">
        <f>Calculations!C3</f>
        <v>SHLAA</v>
      </c>
      <c r="E28" s="44">
        <f>Calculations!D3</f>
        <v>8.6354100000000003</v>
      </c>
      <c r="F28" s="53">
        <f>Calculations!H3</f>
        <v>8.6354100000000003</v>
      </c>
      <c r="G28" s="53">
        <f>Calculations!L3</f>
        <v>100</v>
      </c>
      <c r="H28" s="53">
        <f>Calculations!G3</f>
        <v>0</v>
      </c>
      <c r="I28" s="53">
        <f>Calculations!K3</f>
        <v>0</v>
      </c>
      <c r="J28" s="53">
        <f>Calculations!F3</f>
        <v>0</v>
      </c>
      <c r="K28" s="53">
        <f>Calculations!J3</f>
        <v>0</v>
      </c>
      <c r="L28" s="53">
        <f>Calculations!E3</f>
        <v>0</v>
      </c>
      <c r="M28" s="53">
        <f>Calculations!I3</f>
        <v>0</v>
      </c>
      <c r="N28" s="53">
        <f>Calculations!O3</f>
        <v>1.25375310094</v>
      </c>
      <c r="O28" s="53">
        <f>Calculations!R3</f>
        <v>14.518744343812278</v>
      </c>
      <c r="P28" s="53">
        <f>Calculations!N3</f>
        <v>0.23408401557799999</v>
      </c>
      <c r="Q28" s="53">
        <f>Calculations!Q3</f>
        <v>2.7107458195731295</v>
      </c>
      <c r="R28" s="53">
        <f>Calculations!M3</f>
        <v>0.1675999094</v>
      </c>
      <c r="S28" s="53">
        <f>Calculations!P3</f>
        <v>1.9408448400249669</v>
      </c>
      <c r="T28" s="36"/>
      <c r="U28" s="36" t="s">
        <v>53</v>
      </c>
      <c r="V28" s="43" t="s">
        <v>56</v>
      </c>
      <c r="W28" s="48" t="s">
        <v>428</v>
      </c>
      <c r="X28" s="32" t="s">
        <v>431</v>
      </c>
      <c r="Y28" s="32" t="s">
        <v>447</v>
      </c>
      <c r="Z28" s="32"/>
    </row>
    <row r="29" spans="2:26" x14ac:dyDescent="0.2">
      <c r="B29" s="13" t="str">
        <f>Calculations!A4</f>
        <v>AYR2</v>
      </c>
      <c r="C29" s="32" t="str">
        <f>Calculations!B4</f>
        <v>Land west of Stainsby Road</v>
      </c>
      <c r="D29" s="13" t="str">
        <f>Calculations!C4</f>
        <v>SHLAA</v>
      </c>
      <c r="E29" s="44">
        <f>Calculations!D4</f>
        <v>2.17069</v>
      </c>
      <c r="F29" s="53">
        <f>Calculations!H4</f>
        <v>2.17069</v>
      </c>
      <c r="G29" s="53">
        <f>Calculations!L4</f>
        <v>100</v>
      </c>
      <c r="H29" s="53">
        <f>Calculations!G4</f>
        <v>0</v>
      </c>
      <c r="I29" s="53">
        <f>Calculations!K4</f>
        <v>0</v>
      </c>
      <c r="J29" s="53">
        <f>Calculations!F4</f>
        <v>0</v>
      </c>
      <c r="K29" s="53">
        <f>Calculations!J4</f>
        <v>0</v>
      </c>
      <c r="L29" s="53">
        <f>Calculations!E4</f>
        <v>0</v>
      </c>
      <c r="M29" s="53">
        <f>Calculations!I4</f>
        <v>0</v>
      </c>
      <c r="N29" s="53">
        <f>Calculations!O4</f>
        <v>6.4228302500299997E-2</v>
      </c>
      <c r="O29" s="53">
        <f>Calculations!R4</f>
        <v>2.9588887634945569</v>
      </c>
      <c r="P29" s="53">
        <f>Calculations!N4</f>
        <v>7.8274999996599999E-4</v>
      </c>
      <c r="Q29" s="53">
        <f>Calculations!Q4</f>
        <v>3.6059962498836771E-2</v>
      </c>
      <c r="R29" s="53">
        <f>Calculations!M4</f>
        <v>0</v>
      </c>
      <c r="S29" s="53">
        <f>Calculations!P4</f>
        <v>0</v>
      </c>
      <c r="T29" s="36"/>
      <c r="U29" s="36" t="s">
        <v>53</v>
      </c>
      <c r="V29" s="43" t="s">
        <v>56</v>
      </c>
      <c r="W29" s="48" t="s">
        <v>428</v>
      </c>
      <c r="X29" s="13" t="s">
        <v>438</v>
      </c>
      <c r="Y29" s="13" t="s">
        <v>455</v>
      </c>
      <c r="Z29" s="13"/>
    </row>
    <row r="30" spans="2:26" ht="25.5" x14ac:dyDescent="0.2">
      <c r="B30" s="13" t="str">
        <f>Calculations!A5</f>
        <v>AYR3</v>
      </c>
      <c r="C30" s="32" t="str">
        <f>Calculations!B5</f>
        <v>Land west of Acklam Green, Whinney Banks Road</v>
      </c>
      <c r="D30" s="13" t="str">
        <f>Calculations!C5</f>
        <v>SHLAA</v>
      </c>
      <c r="E30" s="44">
        <f>Calculations!D5</f>
        <v>3.4023599999999998</v>
      </c>
      <c r="F30" s="53">
        <f>Calculations!H5</f>
        <v>3.4023599999999998</v>
      </c>
      <c r="G30" s="53">
        <f>Calculations!L5</f>
        <v>100</v>
      </c>
      <c r="H30" s="53">
        <f>Calculations!G5</f>
        <v>0</v>
      </c>
      <c r="I30" s="53">
        <f>Calculations!K5</f>
        <v>0</v>
      </c>
      <c r="J30" s="53">
        <f>Calculations!F5</f>
        <v>0</v>
      </c>
      <c r="K30" s="53">
        <f>Calculations!J5</f>
        <v>0</v>
      </c>
      <c r="L30" s="53">
        <f>Calculations!E5</f>
        <v>0</v>
      </c>
      <c r="M30" s="53">
        <f>Calculations!I5</f>
        <v>0</v>
      </c>
      <c r="N30" s="53">
        <f>Calculations!O5</f>
        <v>0.38857756998999998</v>
      </c>
      <c r="O30" s="53">
        <f>Calculations!R5</f>
        <v>11.420824662587146</v>
      </c>
      <c r="P30" s="53">
        <f>Calculations!N5</f>
        <v>0.21831996764700001</v>
      </c>
      <c r="Q30" s="53">
        <f>Calculations!Q5</f>
        <v>6.4167215593587983</v>
      </c>
      <c r="R30" s="53">
        <f>Calculations!M5</f>
        <v>0.15897083346800001</v>
      </c>
      <c r="S30" s="53">
        <f>Calculations!P5</f>
        <v>4.6723695748833167</v>
      </c>
      <c r="T30" s="36"/>
      <c r="U30" s="36" t="s">
        <v>53</v>
      </c>
      <c r="V30" s="43" t="s">
        <v>56</v>
      </c>
      <c r="W30" s="48" t="s">
        <v>428</v>
      </c>
      <c r="X30" s="13" t="s">
        <v>438</v>
      </c>
      <c r="Y30" s="13" t="s">
        <v>455</v>
      </c>
      <c r="Z30" s="13"/>
    </row>
    <row r="31" spans="2:26" ht="76.5" x14ac:dyDescent="0.2">
      <c r="B31" s="13" t="str">
        <f>Calculations!A6</f>
        <v>BER1</v>
      </c>
      <c r="C31" s="32" t="str">
        <f>Calculations!B6</f>
        <v>Former Quoit &amp; Air Rifle Club, Addington Drive</v>
      </c>
      <c r="D31" s="13" t="str">
        <f>Calculations!C6</f>
        <v>SHLAA</v>
      </c>
      <c r="E31" s="44">
        <f>Calculations!D6</f>
        <v>0.38110100000000002</v>
      </c>
      <c r="F31" s="53">
        <f>Calculations!H6</f>
        <v>0.16483211673600001</v>
      </c>
      <c r="G31" s="53">
        <f>Calculations!L6</f>
        <v>43.251557129474868</v>
      </c>
      <c r="H31" s="53">
        <f>Calculations!G6</f>
        <v>0.123755165618</v>
      </c>
      <c r="I31" s="53">
        <f>Calculations!K6</f>
        <v>32.473062421247903</v>
      </c>
      <c r="J31" s="53">
        <f>Calculations!F6</f>
        <v>9.2513717645999999E-2</v>
      </c>
      <c r="K31" s="53">
        <f>Calculations!J6</f>
        <v>24.275380449277222</v>
      </c>
      <c r="L31" s="53">
        <f>Calculations!E6</f>
        <v>0</v>
      </c>
      <c r="M31" s="53">
        <f>Calculations!I6</f>
        <v>0</v>
      </c>
      <c r="N31" s="53">
        <f>Calculations!O6</f>
        <v>0.203543466068</v>
      </c>
      <c r="O31" s="53">
        <f>Calculations!R6</f>
        <v>53.409323530507656</v>
      </c>
      <c r="P31" s="53">
        <f>Calculations!N6</f>
        <v>5.8901905445900002E-2</v>
      </c>
      <c r="Q31" s="53">
        <f>Calculations!Q6</f>
        <v>15.45572051658222</v>
      </c>
      <c r="R31" s="53">
        <f>Calculations!M6</f>
        <v>7.3452005452600004E-4</v>
      </c>
      <c r="S31" s="53">
        <f>Calculations!P6</f>
        <v>0.19273632305504315</v>
      </c>
      <c r="T31" s="36" t="s">
        <v>51</v>
      </c>
      <c r="U31" s="36" t="s">
        <v>53</v>
      </c>
      <c r="V31" s="43" t="s">
        <v>54</v>
      </c>
      <c r="W31" s="48" t="s">
        <v>424</v>
      </c>
      <c r="X31" s="32" t="s">
        <v>432</v>
      </c>
      <c r="Y31" s="32" t="s">
        <v>475</v>
      </c>
      <c r="Z31" s="32" t="s">
        <v>481</v>
      </c>
    </row>
    <row r="32" spans="2:26" ht="25.5" x14ac:dyDescent="0.2">
      <c r="B32" s="13" t="str">
        <f>Calculations!A7</f>
        <v>BER2</v>
      </c>
      <c r="C32" s="32" t="str">
        <f>Calculations!B7</f>
        <v>Land to West of Southlands Centre, Ormesby Road</v>
      </c>
      <c r="D32" s="13" t="str">
        <f>Calculations!C7</f>
        <v>SHLAA</v>
      </c>
      <c r="E32" s="44">
        <f>Calculations!D7</f>
        <v>1.7470699999999999</v>
      </c>
      <c r="F32" s="53">
        <f>Calculations!H7</f>
        <v>1.7470699999999999</v>
      </c>
      <c r="G32" s="53">
        <f>Calculations!L7</f>
        <v>100</v>
      </c>
      <c r="H32" s="53">
        <f>Calculations!G7</f>
        <v>0</v>
      </c>
      <c r="I32" s="53">
        <f>Calculations!K7</f>
        <v>0</v>
      </c>
      <c r="J32" s="53">
        <f>Calculations!F7</f>
        <v>0</v>
      </c>
      <c r="K32" s="53">
        <f>Calculations!J7</f>
        <v>0</v>
      </c>
      <c r="L32" s="53">
        <f>Calculations!E7</f>
        <v>0</v>
      </c>
      <c r="M32" s="53">
        <f>Calculations!I7</f>
        <v>0</v>
      </c>
      <c r="N32" s="53">
        <f>Calculations!O7</f>
        <v>0</v>
      </c>
      <c r="O32" s="53">
        <f>Calculations!R7</f>
        <v>0</v>
      </c>
      <c r="P32" s="53">
        <f>Calculations!N7</f>
        <v>0</v>
      </c>
      <c r="Q32" s="53">
        <f>Calculations!Q7</f>
        <v>0</v>
      </c>
      <c r="R32" s="53">
        <f>Calculations!M7</f>
        <v>0</v>
      </c>
      <c r="S32" s="53">
        <f>Calculations!P7</f>
        <v>0</v>
      </c>
      <c r="T32" s="36"/>
      <c r="U32" s="36" t="s">
        <v>53</v>
      </c>
      <c r="V32" s="43" t="s">
        <v>56</v>
      </c>
      <c r="W32" s="48" t="s">
        <v>428</v>
      </c>
      <c r="X32" s="13" t="s">
        <v>439</v>
      </c>
      <c r="Y32" s="13" t="s">
        <v>475</v>
      </c>
      <c r="Z32" s="13"/>
    </row>
    <row r="33" spans="2:26" x14ac:dyDescent="0.2">
      <c r="B33" s="13" t="str">
        <f>Calculations!A8</f>
        <v>BER3</v>
      </c>
      <c r="C33" s="32" t="str">
        <f>Calculations!B8</f>
        <v>Cornforth Walk</v>
      </c>
      <c r="D33" s="13" t="str">
        <f>Calculations!C8</f>
        <v>SHLAA</v>
      </c>
      <c r="E33" s="44">
        <f>Calculations!D8</f>
        <v>0.46673900000000001</v>
      </c>
      <c r="F33" s="53">
        <f>Calculations!H8</f>
        <v>0.46673900000000001</v>
      </c>
      <c r="G33" s="53">
        <f>Calculations!L8</f>
        <v>100</v>
      </c>
      <c r="H33" s="53">
        <f>Calculations!G8</f>
        <v>0</v>
      </c>
      <c r="I33" s="53">
        <f>Calculations!K8</f>
        <v>0</v>
      </c>
      <c r="J33" s="53">
        <f>Calculations!F8</f>
        <v>0</v>
      </c>
      <c r="K33" s="53">
        <f>Calculations!J8</f>
        <v>0</v>
      </c>
      <c r="L33" s="53">
        <f>Calculations!E8</f>
        <v>0</v>
      </c>
      <c r="M33" s="53">
        <f>Calculations!I8</f>
        <v>0</v>
      </c>
      <c r="N33" s="53">
        <f>Calculations!O8</f>
        <v>1.2993769033399999E-3</v>
      </c>
      <c r="O33" s="53">
        <f>Calculations!R8</f>
        <v>0.27839475667128732</v>
      </c>
      <c r="P33" s="53">
        <f>Calculations!N8</f>
        <v>0</v>
      </c>
      <c r="Q33" s="53">
        <f>Calculations!Q8</f>
        <v>0</v>
      </c>
      <c r="R33" s="53">
        <f>Calculations!M8</f>
        <v>0</v>
      </c>
      <c r="S33" s="53">
        <f>Calculations!P8</f>
        <v>0</v>
      </c>
      <c r="T33" s="36"/>
      <c r="U33" s="36" t="s">
        <v>53</v>
      </c>
      <c r="V33" s="43" t="s">
        <v>56</v>
      </c>
      <c r="W33" s="48" t="s">
        <v>428</v>
      </c>
      <c r="X33" s="13" t="s">
        <v>439</v>
      </c>
      <c r="Y33" s="13" t="s">
        <v>475</v>
      </c>
      <c r="Z33" s="13"/>
    </row>
    <row r="34" spans="2:26" ht="25.5" x14ac:dyDescent="0.2">
      <c r="B34" s="13" t="str">
        <f>Calculations!A9</f>
        <v>BER4</v>
      </c>
      <c r="C34" s="32" t="str">
        <f>Calculations!B9</f>
        <v>Land east of Margrove Walk, Margrove Walk</v>
      </c>
      <c r="D34" s="13" t="str">
        <f>Calculations!C9</f>
        <v>SHLAA</v>
      </c>
      <c r="E34" s="44">
        <f>Calculations!D9</f>
        <v>0.40687600000000002</v>
      </c>
      <c r="F34" s="53">
        <f>Calculations!H9</f>
        <v>0.40687600000000002</v>
      </c>
      <c r="G34" s="53">
        <f>Calculations!L9</f>
        <v>100</v>
      </c>
      <c r="H34" s="53">
        <f>Calculations!G9</f>
        <v>0</v>
      </c>
      <c r="I34" s="53">
        <f>Calculations!K9</f>
        <v>0</v>
      </c>
      <c r="J34" s="53">
        <f>Calculations!F9</f>
        <v>0</v>
      </c>
      <c r="K34" s="53">
        <f>Calculations!J9</f>
        <v>0</v>
      </c>
      <c r="L34" s="53">
        <f>Calculations!E9</f>
        <v>0</v>
      </c>
      <c r="M34" s="53">
        <f>Calculations!I9</f>
        <v>0</v>
      </c>
      <c r="N34" s="53">
        <f>Calculations!O9</f>
        <v>6.3316863735400006E-2</v>
      </c>
      <c r="O34" s="53">
        <f>Calculations!R9</f>
        <v>15.561710136601818</v>
      </c>
      <c r="P34" s="53">
        <f>Calculations!N9</f>
        <v>2.30774077118E-3</v>
      </c>
      <c r="Q34" s="53">
        <f>Calculations!Q9</f>
        <v>0.56718527786844142</v>
      </c>
      <c r="R34" s="53">
        <f>Calculations!M9</f>
        <v>1.9895142331699998E-2</v>
      </c>
      <c r="S34" s="53">
        <f>Calculations!P9</f>
        <v>4.8897311052261614</v>
      </c>
      <c r="T34" s="36"/>
      <c r="U34" s="36" t="s">
        <v>53</v>
      </c>
      <c r="V34" s="43" t="s">
        <v>56</v>
      </c>
      <c r="W34" s="48" t="s">
        <v>428</v>
      </c>
      <c r="X34" s="13" t="s">
        <v>439</v>
      </c>
      <c r="Y34" s="13" t="s">
        <v>475</v>
      </c>
      <c r="Z34" s="13"/>
    </row>
    <row r="35" spans="2:26" x14ac:dyDescent="0.2">
      <c r="B35" s="13" t="str">
        <f>Calculations!A10</f>
        <v>BER5</v>
      </c>
      <c r="C35" s="32" t="str">
        <f>Calculations!B10</f>
        <v>Former Kwik Save Site, Ormesby Road</v>
      </c>
      <c r="D35" s="13" t="str">
        <f>Calculations!C10</f>
        <v>SHLAA</v>
      </c>
      <c r="E35" s="44">
        <f>Calculations!D10</f>
        <v>0.37493100000000001</v>
      </c>
      <c r="F35" s="53">
        <f>Calculations!H10</f>
        <v>0.37493100000000001</v>
      </c>
      <c r="G35" s="53">
        <f>Calculations!L10</f>
        <v>100</v>
      </c>
      <c r="H35" s="53">
        <f>Calculations!G10</f>
        <v>0</v>
      </c>
      <c r="I35" s="53">
        <f>Calculations!K10</f>
        <v>0</v>
      </c>
      <c r="J35" s="53">
        <f>Calculations!F10</f>
        <v>0</v>
      </c>
      <c r="K35" s="53">
        <f>Calculations!J10</f>
        <v>0</v>
      </c>
      <c r="L35" s="53">
        <f>Calculations!E10</f>
        <v>0</v>
      </c>
      <c r="M35" s="53">
        <f>Calculations!I10</f>
        <v>0</v>
      </c>
      <c r="N35" s="53">
        <f>Calculations!O10</f>
        <v>1.57939438413E-3</v>
      </c>
      <c r="O35" s="53">
        <f>Calculations!R10</f>
        <v>0.42124934564759908</v>
      </c>
      <c r="P35" s="53">
        <f>Calculations!N10</f>
        <v>0</v>
      </c>
      <c r="Q35" s="53">
        <f>Calculations!Q10</f>
        <v>0</v>
      </c>
      <c r="R35" s="53">
        <f>Calculations!M10</f>
        <v>0</v>
      </c>
      <c r="S35" s="53">
        <f>Calculations!P10</f>
        <v>0</v>
      </c>
      <c r="T35" s="36"/>
      <c r="U35" s="36" t="s">
        <v>53</v>
      </c>
      <c r="V35" s="43" t="s">
        <v>56</v>
      </c>
      <c r="W35" s="48" t="s">
        <v>428</v>
      </c>
      <c r="X35" s="13" t="s">
        <v>440</v>
      </c>
      <c r="Y35" s="13" t="s">
        <v>450</v>
      </c>
      <c r="Z35" s="13"/>
    </row>
    <row r="36" spans="2:26" ht="25.5" x14ac:dyDescent="0.2">
      <c r="B36" s="13" t="str">
        <f>Calculations!A11</f>
        <v>BER6</v>
      </c>
      <c r="C36" s="32" t="str">
        <f>Calculations!B11</f>
        <v>Land North of Unity City Academy, Ormesby Road</v>
      </c>
      <c r="D36" s="13" t="str">
        <f>Calculations!C11</f>
        <v>SHLAA</v>
      </c>
      <c r="E36" s="44">
        <f>Calculations!D11</f>
        <v>0.44858300000000001</v>
      </c>
      <c r="F36" s="53">
        <f>Calculations!H11</f>
        <v>0.44858300000000001</v>
      </c>
      <c r="G36" s="53">
        <f>Calculations!L11</f>
        <v>100</v>
      </c>
      <c r="H36" s="53">
        <f>Calculations!G11</f>
        <v>0</v>
      </c>
      <c r="I36" s="53">
        <f>Calculations!K11</f>
        <v>0</v>
      </c>
      <c r="J36" s="53">
        <f>Calculations!F11</f>
        <v>0</v>
      </c>
      <c r="K36" s="53">
        <f>Calculations!J11</f>
        <v>0</v>
      </c>
      <c r="L36" s="53">
        <f>Calculations!E11</f>
        <v>0</v>
      </c>
      <c r="M36" s="53">
        <f>Calculations!I11</f>
        <v>0</v>
      </c>
      <c r="N36" s="53">
        <f>Calculations!O11</f>
        <v>0.115579506185</v>
      </c>
      <c r="O36" s="53">
        <f>Calculations!R11</f>
        <v>25.765467301480438</v>
      </c>
      <c r="P36" s="53">
        <f>Calculations!N11</f>
        <v>2.1763002743199999E-4</v>
      </c>
      <c r="Q36" s="53">
        <f>Calculations!Q11</f>
        <v>4.8514996652124581E-2</v>
      </c>
      <c r="R36" s="53">
        <f>Calculations!M11</f>
        <v>0</v>
      </c>
      <c r="S36" s="53">
        <f>Calculations!P11</f>
        <v>0</v>
      </c>
      <c r="T36" s="36"/>
      <c r="U36" s="36" t="s">
        <v>53</v>
      </c>
      <c r="V36" s="43" t="s">
        <v>56</v>
      </c>
      <c r="W36" s="48" t="s">
        <v>428</v>
      </c>
      <c r="X36" s="13" t="s">
        <v>439</v>
      </c>
      <c r="Y36" s="13" t="s">
        <v>475</v>
      </c>
      <c r="Z36" s="13"/>
    </row>
    <row r="37" spans="2:26" ht="38.25" x14ac:dyDescent="0.2">
      <c r="B37" s="13" t="str">
        <f>Calculations!A12</f>
        <v>BER7</v>
      </c>
      <c r="C37" s="32" t="str">
        <f>Calculations!B12</f>
        <v>Brambles Farm Hotel, Cargo Fleet Lane</v>
      </c>
      <c r="D37" s="13" t="str">
        <f>Calculations!C12</f>
        <v>SHLAA</v>
      </c>
      <c r="E37" s="44">
        <f>Calculations!D12</f>
        <v>0.20438600000000001</v>
      </c>
      <c r="F37" s="53">
        <f>Calculations!H12</f>
        <v>0.20438600000000001</v>
      </c>
      <c r="G37" s="53">
        <f>Calculations!L12</f>
        <v>100</v>
      </c>
      <c r="H37" s="53">
        <f>Calculations!G12</f>
        <v>0</v>
      </c>
      <c r="I37" s="53">
        <f>Calculations!K12</f>
        <v>0</v>
      </c>
      <c r="J37" s="53">
        <f>Calculations!F12</f>
        <v>0</v>
      </c>
      <c r="K37" s="53">
        <f>Calculations!J12</f>
        <v>0</v>
      </c>
      <c r="L37" s="53">
        <f>Calculations!E12</f>
        <v>0</v>
      </c>
      <c r="M37" s="53">
        <f>Calculations!I12</f>
        <v>0</v>
      </c>
      <c r="N37" s="53">
        <f>Calculations!O12</f>
        <v>0</v>
      </c>
      <c r="O37" s="53">
        <f>Calculations!R12</f>
        <v>0</v>
      </c>
      <c r="P37" s="53">
        <f>Calculations!N12</f>
        <v>0</v>
      </c>
      <c r="Q37" s="53">
        <f>Calculations!Q12</f>
        <v>0</v>
      </c>
      <c r="R37" s="53">
        <f>Calculations!M12</f>
        <v>0</v>
      </c>
      <c r="S37" s="53">
        <f>Calculations!P12</f>
        <v>0</v>
      </c>
      <c r="T37" s="36"/>
      <c r="U37" s="36" t="s">
        <v>53</v>
      </c>
      <c r="V37" s="43" t="s">
        <v>57</v>
      </c>
      <c r="W37" s="48" t="s">
        <v>429</v>
      </c>
      <c r="X37" s="32" t="s">
        <v>433</v>
      </c>
      <c r="Y37" s="13" t="s">
        <v>475</v>
      </c>
      <c r="Z37" s="13"/>
    </row>
    <row r="38" spans="2:26" x14ac:dyDescent="0.2">
      <c r="B38" s="13" t="str">
        <f>Calculations!A13</f>
        <v>BRA1</v>
      </c>
      <c r="C38" s="32" t="str">
        <f>Calculations!B13</f>
        <v>Beck View, Cargo Fleet Lane</v>
      </c>
      <c r="D38" s="13" t="str">
        <f>Calculations!C13</f>
        <v>SHLAA</v>
      </c>
      <c r="E38" s="44">
        <f>Calculations!D13</f>
        <v>5.2824900000000001</v>
      </c>
      <c r="F38" s="53">
        <f>Calculations!H13</f>
        <v>5.2824900000000001</v>
      </c>
      <c r="G38" s="53">
        <f>Calculations!L13</f>
        <v>100</v>
      </c>
      <c r="H38" s="53">
        <f>Calculations!G13</f>
        <v>0</v>
      </c>
      <c r="I38" s="53">
        <f>Calculations!K13</f>
        <v>0</v>
      </c>
      <c r="J38" s="53">
        <f>Calculations!F13</f>
        <v>0</v>
      </c>
      <c r="K38" s="53">
        <f>Calculations!J13</f>
        <v>0</v>
      </c>
      <c r="L38" s="53">
        <f>Calculations!E13</f>
        <v>0</v>
      </c>
      <c r="M38" s="53">
        <f>Calculations!I13</f>
        <v>0</v>
      </c>
      <c r="N38" s="53">
        <f>Calculations!O13</f>
        <v>0.16787756225700001</v>
      </c>
      <c r="O38" s="53">
        <f>Calculations!R13</f>
        <v>3.1780005689930322</v>
      </c>
      <c r="P38" s="53">
        <f>Calculations!N13</f>
        <v>5.5999999999999999E-3</v>
      </c>
      <c r="Q38" s="53">
        <f>Calculations!Q13</f>
        <v>0.10601061241952185</v>
      </c>
      <c r="R38" s="53">
        <f>Calculations!M13</f>
        <v>1.52E-2</v>
      </c>
      <c r="S38" s="53">
        <f>Calculations!P13</f>
        <v>0.28774309085298788</v>
      </c>
      <c r="T38" s="36"/>
      <c r="U38" s="36" t="s">
        <v>53</v>
      </c>
      <c r="V38" s="43" t="s">
        <v>56</v>
      </c>
      <c r="W38" s="48" t="s">
        <v>428</v>
      </c>
      <c r="X38" s="13" t="s">
        <v>434</v>
      </c>
      <c r="Y38" s="32" t="s">
        <v>447</v>
      </c>
      <c r="Z38" s="32"/>
    </row>
    <row r="39" spans="2:26" ht="25.5" x14ac:dyDescent="0.2">
      <c r="B39" s="13" t="str">
        <f>Calculations!A14</f>
        <v>BRA2</v>
      </c>
      <c r="C39" s="32" t="str">
        <f>Calculations!B14</f>
        <v>Middlesbrough Teaching &amp; Learning Centre, Cargo Fleet Lane</v>
      </c>
      <c r="D39" s="13" t="str">
        <f>Calculations!C14</f>
        <v>SHLAA</v>
      </c>
      <c r="E39" s="44">
        <f>Calculations!D14</f>
        <v>1.6082399999999999</v>
      </c>
      <c r="F39" s="53">
        <f>Calculations!H14</f>
        <v>1.6082399999999999</v>
      </c>
      <c r="G39" s="53">
        <f>Calculations!L14</f>
        <v>100</v>
      </c>
      <c r="H39" s="53">
        <f>Calculations!G14</f>
        <v>0</v>
      </c>
      <c r="I39" s="53">
        <f>Calculations!K14</f>
        <v>0</v>
      </c>
      <c r="J39" s="53">
        <f>Calculations!F14</f>
        <v>0</v>
      </c>
      <c r="K39" s="53">
        <f>Calculations!J14</f>
        <v>0</v>
      </c>
      <c r="L39" s="53">
        <f>Calculations!E14</f>
        <v>0</v>
      </c>
      <c r="M39" s="53">
        <f>Calculations!I14</f>
        <v>0</v>
      </c>
      <c r="N39" s="53">
        <f>Calculations!O14</f>
        <v>2.10956700001E-2</v>
      </c>
      <c r="O39" s="53">
        <f>Calculations!R14</f>
        <v>1.3117239964246632</v>
      </c>
      <c r="P39" s="53">
        <f>Calculations!N14</f>
        <v>0</v>
      </c>
      <c r="Q39" s="53">
        <f>Calculations!Q14</f>
        <v>0</v>
      </c>
      <c r="R39" s="53">
        <f>Calculations!M14</f>
        <v>0</v>
      </c>
      <c r="S39" s="53">
        <f>Calculations!P14</f>
        <v>0</v>
      </c>
      <c r="T39" s="36"/>
      <c r="U39" s="36" t="s">
        <v>53</v>
      </c>
      <c r="V39" s="43" t="s">
        <v>56</v>
      </c>
      <c r="W39" s="48" t="s">
        <v>428</v>
      </c>
      <c r="X39" s="13" t="s">
        <v>434</v>
      </c>
      <c r="Y39" s="32" t="s">
        <v>447</v>
      </c>
      <c r="Z39" s="32"/>
    </row>
    <row r="40" spans="2:26" x14ac:dyDescent="0.2">
      <c r="B40" s="13" t="str">
        <f>Calculations!A15</f>
        <v>BRA3</v>
      </c>
      <c r="C40" s="32" t="str">
        <f>Calculations!B15</f>
        <v>Roworth Road</v>
      </c>
      <c r="D40" s="13" t="str">
        <f>Calculations!C15</f>
        <v>SHLAA</v>
      </c>
      <c r="E40" s="44">
        <f>Calculations!D15</f>
        <v>2.6772399999999998</v>
      </c>
      <c r="F40" s="53">
        <f>Calculations!H15</f>
        <v>2.6236112711068</v>
      </c>
      <c r="G40" s="53">
        <f>Calculations!L15</f>
        <v>97.996865096397784</v>
      </c>
      <c r="H40" s="53">
        <f>Calculations!G15</f>
        <v>5.3628728893200001E-2</v>
      </c>
      <c r="I40" s="53">
        <f>Calculations!K15</f>
        <v>2.0031349036022177</v>
      </c>
      <c r="J40" s="53">
        <f>Calculations!F15</f>
        <v>0</v>
      </c>
      <c r="K40" s="53">
        <f>Calculations!J15</f>
        <v>0</v>
      </c>
      <c r="L40" s="53">
        <f>Calculations!E15</f>
        <v>0</v>
      </c>
      <c r="M40" s="53">
        <f>Calculations!I15</f>
        <v>0</v>
      </c>
      <c r="N40" s="53">
        <f>Calculations!O15</f>
        <v>2.7468099443899999E-2</v>
      </c>
      <c r="O40" s="53">
        <f>Calculations!R15</f>
        <v>1.0259856958621565</v>
      </c>
      <c r="P40" s="53">
        <f>Calculations!N15</f>
        <v>0</v>
      </c>
      <c r="Q40" s="53">
        <f>Calculations!Q15</f>
        <v>0</v>
      </c>
      <c r="R40" s="53">
        <f>Calculations!M15</f>
        <v>0</v>
      </c>
      <c r="S40" s="53">
        <f>Calculations!P15</f>
        <v>0</v>
      </c>
      <c r="T40" s="36"/>
      <c r="U40" s="36" t="s">
        <v>53</v>
      </c>
      <c r="V40" s="43" t="s">
        <v>56</v>
      </c>
      <c r="W40" s="48" t="s">
        <v>428</v>
      </c>
      <c r="X40" s="13" t="s">
        <v>435</v>
      </c>
      <c r="Y40" s="13" t="s">
        <v>450</v>
      </c>
      <c r="Z40" s="13"/>
    </row>
    <row r="41" spans="2:26" ht="114.75" x14ac:dyDescent="0.2">
      <c r="B41" s="13" t="str">
        <f>Calculations!A16</f>
        <v>BRA4</v>
      </c>
      <c r="C41" s="32" t="str">
        <f>Calculations!B16</f>
        <v>Former Erimus Training Centre, Cargo Fleet Lane</v>
      </c>
      <c r="D41" s="13" t="str">
        <f>Calculations!C16</f>
        <v>SHLAA</v>
      </c>
      <c r="E41" s="44">
        <f>Calculations!D16</f>
        <v>2.8649100000000001</v>
      </c>
      <c r="F41" s="53">
        <f>Calculations!H16</f>
        <v>2.8479398295858003</v>
      </c>
      <c r="G41" s="53">
        <f>Calculations!L16</f>
        <v>99.407654327214473</v>
      </c>
      <c r="H41" s="53">
        <f>Calculations!G16</f>
        <v>1.69701704142E-2</v>
      </c>
      <c r="I41" s="53">
        <f>Calculations!K16</f>
        <v>0.59234567278553252</v>
      </c>
      <c r="J41" s="53">
        <f>Calculations!F16</f>
        <v>0</v>
      </c>
      <c r="K41" s="53">
        <f>Calculations!J16</f>
        <v>0</v>
      </c>
      <c r="L41" s="53">
        <f>Calculations!E16</f>
        <v>0</v>
      </c>
      <c r="M41" s="53">
        <f>Calculations!I16</f>
        <v>0</v>
      </c>
      <c r="N41" s="53">
        <f>Calculations!O16</f>
        <v>0.43034061867899998</v>
      </c>
      <c r="O41" s="53">
        <f>Calculations!R16</f>
        <v>15.021086829219765</v>
      </c>
      <c r="P41" s="53">
        <f>Calculations!N16</f>
        <v>0.306010954542</v>
      </c>
      <c r="Q41" s="53">
        <f>Calculations!Q16</f>
        <v>10.681346169408464</v>
      </c>
      <c r="R41" s="53">
        <f>Calculations!M16</f>
        <v>3.3896801354900001E-4</v>
      </c>
      <c r="S41" s="53">
        <f>Calculations!P16</f>
        <v>1.1831715954392983E-2</v>
      </c>
      <c r="T41" s="36" t="s">
        <v>51</v>
      </c>
      <c r="U41" s="36" t="s">
        <v>53</v>
      </c>
      <c r="V41" s="43" t="s">
        <v>54</v>
      </c>
      <c r="W41" s="48" t="s">
        <v>424</v>
      </c>
      <c r="X41" s="32" t="s">
        <v>436</v>
      </c>
      <c r="Y41" s="13" t="s">
        <v>450</v>
      </c>
      <c r="Z41" s="32" t="s">
        <v>482</v>
      </c>
    </row>
    <row r="42" spans="2:26" ht="25.5" x14ac:dyDescent="0.2">
      <c r="B42" s="13" t="str">
        <f>Calculations!A17</f>
        <v>BRA5</v>
      </c>
      <c r="C42" s="32" t="str">
        <f>Calculations!B17</f>
        <v>Land south of Longlands Road, Longlands Road</v>
      </c>
      <c r="D42" s="13" t="str">
        <f>Calculations!C17</f>
        <v>SHLAA</v>
      </c>
      <c r="E42" s="44">
        <f>Calculations!D17</f>
        <v>0.970244</v>
      </c>
      <c r="F42" s="53">
        <f>Calculations!H17</f>
        <v>0.970244</v>
      </c>
      <c r="G42" s="53">
        <f>Calculations!L17</f>
        <v>100</v>
      </c>
      <c r="H42" s="53">
        <f>Calculations!G17</f>
        <v>0</v>
      </c>
      <c r="I42" s="53">
        <f>Calculations!K17</f>
        <v>0</v>
      </c>
      <c r="J42" s="53">
        <f>Calculations!F17</f>
        <v>0</v>
      </c>
      <c r="K42" s="53">
        <f>Calculations!J17</f>
        <v>0</v>
      </c>
      <c r="L42" s="53">
        <f>Calculations!E17</f>
        <v>0</v>
      </c>
      <c r="M42" s="53">
        <f>Calculations!I17</f>
        <v>0</v>
      </c>
      <c r="N42" s="53">
        <f>Calculations!O17</f>
        <v>2.4775103316000001E-3</v>
      </c>
      <c r="O42" s="53">
        <f>Calculations!R17</f>
        <v>0.25534920407650036</v>
      </c>
      <c r="P42" s="53">
        <f>Calculations!N17</f>
        <v>3.8405353300999999E-4</v>
      </c>
      <c r="Q42" s="53">
        <f>Calculations!Q17</f>
        <v>3.9583190724188963E-2</v>
      </c>
      <c r="R42" s="53">
        <f>Calculations!M17</f>
        <v>5.2230249993000001E-5</v>
      </c>
      <c r="S42" s="53">
        <f>Calculations!P17</f>
        <v>5.3832077284683031E-3</v>
      </c>
      <c r="T42" s="36"/>
      <c r="U42" s="36" t="s">
        <v>53</v>
      </c>
      <c r="V42" s="43" t="s">
        <v>56</v>
      </c>
      <c r="W42" s="48" t="s">
        <v>428</v>
      </c>
      <c r="X42" s="13" t="s">
        <v>437</v>
      </c>
      <c r="Y42" s="13" t="s">
        <v>475</v>
      </c>
      <c r="Z42" s="13"/>
    </row>
    <row r="43" spans="2:26" x14ac:dyDescent="0.2">
      <c r="B43" s="13" t="str">
        <f>Calculations!A18</f>
        <v>BRA6</v>
      </c>
      <c r="C43" s="32" t="str">
        <f>Calculations!B18</f>
        <v>Barsford Road</v>
      </c>
      <c r="D43" s="13" t="str">
        <f>Calculations!C18</f>
        <v>SHLAA</v>
      </c>
      <c r="E43" s="44">
        <f>Calculations!D18</f>
        <v>0.346723</v>
      </c>
      <c r="F43" s="53">
        <f>Calculations!H18</f>
        <v>0.346723</v>
      </c>
      <c r="G43" s="53">
        <f>Calculations!L18</f>
        <v>100</v>
      </c>
      <c r="H43" s="53">
        <f>Calculations!G18</f>
        <v>0</v>
      </c>
      <c r="I43" s="53">
        <f>Calculations!K18</f>
        <v>0</v>
      </c>
      <c r="J43" s="53">
        <f>Calculations!F18</f>
        <v>0</v>
      </c>
      <c r="K43" s="53">
        <f>Calculations!J18</f>
        <v>0</v>
      </c>
      <c r="L43" s="53">
        <f>Calculations!E18</f>
        <v>0</v>
      </c>
      <c r="M43" s="53">
        <f>Calculations!I18</f>
        <v>0</v>
      </c>
      <c r="N43" s="53">
        <f>Calculations!O18</f>
        <v>4.6627825837200002E-2</v>
      </c>
      <c r="O43" s="53">
        <f>Calculations!R18</f>
        <v>13.44814905189445</v>
      </c>
      <c r="P43" s="53">
        <f>Calculations!N18</f>
        <v>1.8453196231400001E-3</v>
      </c>
      <c r="Q43" s="53">
        <f>Calculations!Q18</f>
        <v>0.53221725214075799</v>
      </c>
      <c r="R43" s="53">
        <f>Calculations!M18</f>
        <v>0</v>
      </c>
      <c r="S43" s="53">
        <f>Calculations!P18</f>
        <v>0</v>
      </c>
      <c r="T43" s="36"/>
      <c r="U43" s="36" t="s">
        <v>53</v>
      </c>
      <c r="V43" s="43" t="s">
        <v>56</v>
      </c>
      <c r="W43" s="48" t="s">
        <v>428</v>
      </c>
      <c r="X43" s="13" t="s">
        <v>437</v>
      </c>
      <c r="Y43" s="13" t="s">
        <v>475</v>
      </c>
      <c r="Z43" s="13"/>
    </row>
    <row r="44" spans="2:26" ht="38.25" x14ac:dyDescent="0.2">
      <c r="B44" s="13" t="str">
        <f>Calculations!A19</f>
        <v>BRA7</v>
      </c>
      <c r="C44" s="32" t="str">
        <f>Calculations!B19</f>
        <v>Former St Thomas Church, Pallister Avenue</v>
      </c>
      <c r="D44" s="13" t="str">
        <f>Calculations!C19</f>
        <v>SHLAA</v>
      </c>
      <c r="E44" s="44">
        <f>Calculations!D19</f>
        <v>0.40334999999999999</v>
      </c>
      <c r="F44" s="53">
        <f>Calculations!H19</f>
        <v>0.40334999999999999</v>
      </c>
      <c r="G44" s="53">
        <f>Calculations!L19</f>
        <v>100</v>
      </c>
      <c r="H44" s="53">
        <f>Calculations!G19</f>
        <v>0</v>
      </c>
      <c r="I44" s="53">
        <f>Calculations!K19</f>
        <v>0</v>
      </c>
      <c r="J44" s="53">
        <f>Calculations!F19</f>
        <v>0</v>
      </c>
      <c r="K44" s="53">
        <f>Calculations!J19</f>
        <v>0</v>
      </c>
      <c r="L44" s="53">
        <f>Calculations!E19</f>
        <v>0</v>
      </c>
      <c r="M44" s="53">
        <f>Calculations!I19</f>
        <v>0</v>
      </c>
      <c r="N44" s="53">
        <f>Calculations!O19</f>
        <v>0</v>
      </c>
      <c r="O44" s="53">
        <f>Calculations!R19</f>
        <v>0</v>
      </c>
      <c r="P44" s="53">
        <f>Calculations!N19</f>
        <v>0</v>
      </c>
      <c r="Q44" s="53">
        <f>Calculations!Q19</f>
        <v>0</v>
      </c>
      <c r="R44" s="53">
        <f>Calculations!M19</f>
        <v>0</v>
      </c>
      <c r="S44" s="53">
        <f>Calculations!P19</f>
        <v>0</v>
      </c>
      <c r="T44" s="36"/>
      <c r="U44" s="36" t="s">
        <v>53</v>
      </c>
      <c r="V44" s="43" t="s">
        <v>57</v>
      </c>
      <c r="W44" s="48" t="s">
        <v>429</v>
      </c>
      <c r="X44" s="32" t="s">
        <v>437</v>
      </c>
      <c r="Y44" s="13" t="s">
        <v>475</v>
      </c>
      <c r="Z44" s="13"/>
    </row>
    <row r="45" spans="2:26" ht="25.5" x14ac:dyDescent="0.2">
      <c r="B45" s="13" t="str">
        <f>Calculations!A20</f>
        <v>BRA8</v>
      </c>
      <c r="C45" s="32" t="str">
        <f>Calculations!B20</f>
        <v>The Thorntree Public House, The Greenway</v>
      </c>
      <c r="D45" s="13" t="str">
        <f>Calculations!C20</f>
        <v>SHLAA</v>
      </c>
      <c r="E45" s="44">
        <f>Calculations!D20</f>
        <v>0.17485100000000001</v>
      </c>
      <c r="F45" s="53">
        <f>Calculations!H20</f>
        <v>0.17485100000000001</v>
      </c>
      <c r="G45" s="53">
        <f>Calculations!L20</f>
        <v>100</v>
      </c>
      <c r="H45" s="53">
        <f>Calculations!G20</f>
        <v>0</v>
      </c>
      <c r="I45" s="53">
        <f>Calculations!K20</f>
        <v>0</v>
      </c>
      <c r="J45" s="53">
        <f>Calculations!F20</f>
        <v>0</v>
      </c>
      <c r="K45" s="53">
        <f>Calculations!J20</f>
        <v>0</v>
      </c>
      <c r="L45" s="53">
        <f>Calculations!E20</f>
        <v>0</v>
      </c>
      <c r="M45" s="53">
        <f>Calculations!I20</f>
        <v>0</v>
      </c>
      <c r="N45" s="53">
        <f>Calculations!O20</f>
        <v>1.7359746080500001E-2</v>
      </c>
      <c r="O45" s="53">
        <f>Calculations!R20</f>
        <v>9.9283081483663249</v>
      </c>
      <c r="P45" s="53">
        <f>Calculations!N20</f>
        <v>2.97618113902E-3</v>
      </c>
      <c r="Q45" s="53">
        <f>Calculations!Q20</f>
        <v>1.7021241737364956</v>
      </c>
      <c r="R45" s="53">
        <f>Calculations!M20</f>
        <v>0</v>
      </c>
      <c r="S45" s="53">
        <f>Calculations!P20</f>
        <v>0</v>
      </c>
      <c r="T45" s="36"/>
      <c r="U45" s="36" t="s">
        <v>53</v>
      </c>
      <c r="V45" s="43" t="s">
        <v>56</v>
      </c>
      <c r="W45" s="48" t="s">
        <v>428</v>
      </c>
      <c r="X45" s="32" t="s">
        <v>437</v>
      </c>
      <c r="Y45" s="13" t="s">
        <v>475</v>
      </c>
      <c r="Z45" s="13"/>
    </row>
    <row r="46" spans="2:26" ht="25.5" x14ac:dyDescent="0.2">
      <c r="B46" s="13" t="str">
        <f>Calculations!A21</f>
        <v>BRA9</v>
      </c>
      <c r="C46" s="32" t="str">
        <f>Calculations!B21</f>
        <v>Land North of Longlands Road, Longlands Road</v>
      </c>
      <c r="D46" s="13" t="str">
        <f>Calculations!C21</f>
        <v>SHLAA</v>
      </c>
      <c r="E46" s="44">
        <f>Calculations!D21</f>
        <v>0.55528500000000003</v>
      </c>
      <c r="F46" s="53">
        <f>Calculations!H21</f>
        <v>0.55528500000000003</v>
      </c>
      <c r="G46" s="53">
        <f>Calculations!L21</f>
        <v>100</v>
      </c>
      <c r="H46" s="53">
        <f>Calculations!G21</f>
        <v>0</v>
      </c>
      <c r="I46" s="53">
        <f>Calculations!K21</f>
        <v>0</v>
      </c>
      <c r="J46" s="53">
        <f>Calculations!F21</f>
        <v>0</v>
      </c>
      <c r="K46" s="53">
        <f>Calculations!J21</f>
        <v>0</v>
      </c>
      <c r="L46" s="53">
        <f>Calculations!E21</f>
        <v>0</v>
      </c>
      <c r="M46" s="53">
        <f>Calculations!I21</f>
        <v>0</v>
      </c>
      <c r="N46" s="53">
        <f>Calculations!O21</f>
        <v>1.70504927525E-2</v>
      </c>
      <c r="O46" s="53">
        <f>Calculations!R21</f>
        <v>3.0705840698920372</v>
      </c>
      <c r="P46" s="53">
        <f>Calculations!N21</f>
        <v>1.2118095594000001E-2</v>
      </c>
      <c r="Q46" s="53">
        <f>Calculations!Q21</f>
        <v>2.1823199967584217</v>
      </c>
      <c r="R46" s="53">
        <f>Calculations!M21</f>
        <v>0</v>
      </c>
      <c r="S46" s="53">
        <f>Calculations!P21</f>
        <v>0</v>
      </c>
      <c r="T46" s="36"/>
      <c r="U46" s="36" t="s">
        <v>53</v>
      </c>
      <c r="V46" s="43" t="s">
        <v>56</v>
      </c>
      <c r="W46" s="48" t="s">
        <v>428</v>
      </c>
      <c r="X46" s="32" t="s">
        <v>437</v>
      </c>
      <c r="Y46" s="13" t="s">
        <v>475</v>
      </c>
      <c r="Z46" s="13"/>
    </row>
    <row r="47" spans="2:26" ht="102" x14ac:dyDescent="0.2">
      <c r="B47" s="13" t="str">
        <f>Calculations!A22</f>
        <v>CEN10</v>
      </c>
      <c r="C47" s="32" t="str">
        <f>Calculations!B22</f>
        <v>2 Exchange Place</v>
      </c>
      <c r="D47" s="13" t="str">
        <f>Calculations!C22</f>
        <v>SHLAA</v>
      </c>
      <c r="E47" s="44">
        <f>Calculations!D22</f>
        <v>6.1645800000000001E-2</v>
      </c>
      <c r="F47" s="53">
        <f>Calculations!H22</f>
        <v>6.1645800000000001E-2</v>
      </c>
      <c r="G47" s="53">
        <f>Calculations!L22</f>
        <v>100</v>
      </c>
      <c r="H47" s="53">
        <f>Calculations!G22</f>
        <v>0</v>
      </c>
      <c r="I47" s="53">
        <f>Calculations!K22</f>
        <v>0</v>
      </c>
      <c r="J47" s="53">
        <f>Calculations!F22</f>
        <v>0</v>
      </c>
      <c r="K47" s="53">
        <f>Calculations!J22</f>
        <v>0</v>
      </c>
      <c r="L47" s="53">
        <f>Calculations!E22</f>
        <v>0</v>
      </c>
      <c r="M47" s="53">
        <f>Calculations!I22</f>
        <v>0</v>
      </c>
      <c r="N47" s="53">
        <f>Calculations!O22</f>
        <v>4.3164200172599997E-2</v>
      </c>
      <c r="O47" s="53">
        <f>Calculations!R22</f>
        <v>70.019693430209344</v>
      </c>
      <c r="P47" s="53">
        <f>Calculations!N22</f>
        <v>1.7507391640500001E-2</v>
      </c>
      <c r="Q47" s="53">
        <f>Calculations!Q22</f>
        <v>28.399974759837654</v>
      </c>
      <c r="R47" s="53">
        <f>Calculations!M22</f>
        <v>9.7416177633699997E-4</v>
      </c>
      <c r="S47" s="53">
        <f>Calculations!P22</f>
        <v>1.5802565241054538</v>
      </c>
      <c r="T47" s="36" t="s">
        <v>51</v>
      </c>
      <c r="U47" s="36" t="s">
        <v>53</v>
      </c>
      <c r="V47" s="43" t="s">
        <v>54</v>
      </c>
      <c r="W47" s="48" t="s">
        <v>424</v>
      </c>
      <c r="X47" s="32" t="s">
        <v>441</v>
      </c>
      <c r="Y47" s="32" t="s">
        <v>447</v>
      </c>
      <c r="Z47" s="32" t="s">
        <v>477</v>
      </c>
    </row>
    <row r="48" spans="2:26" ht="76.5" x14ac:dyDescent="0.2">
      <c r="B48" s="13" t="str">
        <f>Calculations!A23</f>
        <v>CEN2</v>
      </c>
      <c r="C48" s="32" t="str">
        <f>Calculations!B23</f>
        <v>The Wave (Former Douglas House), C/o Marton Road/Borough Road</v>
      </c>
      <c r="D48" s="13" t="str">
        <f>Calculations!C23</f>
        <v>SHLAA</v>
      </c>
      <c r="E48" s="44">
        <f>Calculations!D23</f>
        <v>0.53463799999999995</v>
      </c>
      <c r="F48" s="53">
        <f>Calculations!H23</f>
        <v>5.6220361772999938E-2</v>
      </c>
      <c r="G48" s="53">
        <f>Calculations!L23</f>
        <v>10.515594060467071</v>
      </c>
      <c r="H48" s="53">
        <f>Calculations!G23</f>
        <v>0.19001694957900001</v>
      </c>
      <c r="I48" s="53">
        <f>Calculations!K23</f>
        <v>35.541235299211813</v>
      </c>
      <c r="J48" s="53">
        <f>Calculations!F23</f>
        <v>0.288400688648</v>
      </c>
      <c r="K48" s="53">
        <f>Calculations!J23</f>
        <v>53.943170640321128</v>
      </c>
      <c r="L48" s="53">
        <f>Calculations!E23</f>
        <v>0</v>
      </c>
      <c r="M48" s="53">
        <f>Calculations!I23</f>
        <v>0</v>
      </c>
      <c r="N48" s="53">
        <f>Calculations!O23</f>
        <v>0.103648691763</v>
      </c>
      <c r="O48" s="53">
        <f>Calculations!R23</f>
        <v>19.386704978508824</v>
      </c>
      <c r="P48" s="53">
        <f>Calculations!N23</f>
        <v>1.5011097068899999E-3</v>
      </c>
      <c r="Q48" s="53">
        <f>Calculations!Q23</f>
        <v>0.28077123341214055</v>
      </c>
      <c r="R48" s="53">
        <f>Calculations!M23</f>
        <v>0</v>
      </c>
      <c r="S48" s="53">
        <f>Calculations!P23</f>
        <v>0</v>
      </c>
      <c r="T48" s="36"/>
      <c r="U48" s="36" t="s">
        <v>53</v>
      </c>
      <c r="V48" s="43" t="s">
        <v>425</v>
      </c>
      <c r="W48" s="48" t="s">
        <v>426</v>
      </c>
      <c r="X48" s="32" t="s">
        <v>442</v>
      </c>
      <c r="Y48" s="32" t="s">
        <v>447</v>
      </c>
      <c r="Z48" s="32" t="s">
        <v>478</v>
      </c>
    </row>
    <row r="49" spans="2:26" ht="25.5" x14ac:dyDescent="0.2">
      <c r="B49" s="13" t="str">
        <f>Calculations!A24</f>
        <v>CEN20</v>
      </c>
      <c r="C49" s="32" t="str">
        <f>Calculations!B24</f>
        <v>Greater Middlehaven</v>
      </c>
      <c r="D49" s="13" t="str">
        <f>Calculations!C24</f>
        <v>SHLAA</v>
      </c>
      <c r="E49" s="44">
        <f>Calculations!D24</f>
        <v>14.370200000000001</v>
      </c>
      <c r="F49" s="53">
        <f>Calculations!H24</f>
        <v>14.127515236552481</v>
      </c>
      <c r="G49" s="53">
        <f>Calculations!L24</f>
        <v>98.311194253054808</v>
      </c>
      <c r="H49" s="53">
        <f>Calculations!G24</f>
        <v>5.4187948051900002E-4</v>
      </c>
      <c r="I49" s="53">
        <f>Calculations!K24</f>
        <v>3.7708555240636875E-3</v>
      </c>
      <c r="J49" s="53">
        <f>Calculations!F24</f>
        <v>0.24214288396700001</v>
      </c>
      <c r="K49" s="53">
        <f>Calculations!J24</f>
        <v>1.6850348914211353</v>
      </c>
      <c r="L49" s="53">
        <f>Calculations!E24</f>
        <v>0</v>
      </c>
      <c r="M49" s="53">
        <f>Calculations!I24</f>
        <v>0</v>
      </c>
      <c r="N49" s="53">
        <f>Calculations!O24</f>
        <v>0.25758138209199999</v>
      </c>
      <c r="O49" s="53">
        <f>Calculations!R24</f>
        <v>1.7924690129016991</v>
      </c>
      <c r="P49" s="53">
        <f>Calculations!N24</f>
        <v>4.7079462764199997E-2</v>
      </c>
      <c r="Q49" s="53">
        <f>Calculations!Q24</f>
        <v>0.32761870234373908</v>
      </c>
      <c r="R49" s="53">
        <f>Calculations!M24</f>
        <v>3.9520954390600001E-2</v>
      </c>
      <c r="S49" s="53">
        <f>Calculations!P24</f>
        <v>0.27502021120513287</v>
      </c>
      <c r="T49" s="36"/>
      <c r="U49" s="36" t="s">
        <v>53</v>
      </c>
      <c r="V49" s="43" t="s">
        <v>55</v>
      </c>
      <c r="W49" s="48" t="s">
        <v>427</v>
      </c>
      <c r="X49" s="32" t="s">
        <v>443</v>
      </c>
      <c r="Y49" s="13" t="s">
        <v>450</v>
      </c>
      <c r="Z49" s="13"/>
    </row>
    <row r="50" spans="2:26" ht="28.5" customHeight="1" x14ac:dyDescent="0.2">
      <c r="B50" s="13" t="str">
        <f>Calculations!A25</f>
        <v>CEN21</v>
      </c>
      <c r="C50" s="32" t="str">
        <f>Calculations!B25</f>
        <v>Centre Square East, Russell Street</v>
      </c>
      <c r="D50" s="13" t="str">
        <f>Calculations!C25</f>
        <v>SHLAA</v>
      </c>
      <c r="E50" s="44">
        <f>Calculations!D25</f>
        <v>1.0745</v>
      </c>
      <c r="F50" s="53">
        <f>Calculations!H25</f>
        <v>1.0745</v>
      </c>
      <c r="G50" s="53">
        <f>Calculations!L25</f>
        <v>100</v>
      </c>
      <c r="H50" s="53">
        <f>Calculations!G25</f>
        <v>0</v>
      </c>
      <c r="I50" s="53">
        <f>Calculations!K25</f>
        <v>0</v>
      </c>
      <c r="J50" s="53">
        <f>Calculations!F25</f>
        <v>0</v>
      </c>
      <c r="K50" s="53">
        <f>Calculations!J25</f>
        <v>0</v>
      </c>
      <c r="L50" s="53">
        <f>Calculations!E25</f>
        <v>0</v>
      </c>
      <c r="M50" s="53">
        <f>Calculations!I25</f>
        <v>0</v>
      </c>
      <c r="N50" s="53">
        <f>Calculations!O25</f>
        <v>9.4957708358300003E-2</v>
      </c>
      <c r="O50" s="53">
        <f>Calculations!R25</f>
        <v>8.8373856080316422</v>
      </c>
      <c r="P50" s="53">
        <f>Calculations!N25</f>
        <v>9.1200000000000003E-2</v>
      </c>
      <c r="Q50" s="53">
        <f>Calculations!Q25</f>
        <v>8.4876686831084225</v>
      </c>
      <c r="R50" s="53">
        <f>Calculations!M25</f>
        <v>3.44E-2</v>
      </c>
      <c r="S50" s="53">
        <f>Calculations!P25</f>
        <v>3.2014890646812471</v>
      </c>
      <c r="T50" s="36"/>
      <c r="U50" s="36" t="s">
        <v>53</v>
      </c>
      <c r="V50" s="43" t="s">
        <v>56</v>
      </c>
      <c r="W50" s="48" t="s">
        <v>428</v>
      </c>
      <c r="X50" s="32" t="s">
        <v>444</v>
      </c>
      <c r="Y50" s="32" t="s">
        <v>447</v>
      </c>
      <c r="Z50" s="32"/>
    </row>
    <row r="51" spans="2:26" x14ac:dyDescent="0.2">
      <c r="B51" s="13" t="str">
        <f>Calculations!A26</f>
        <v>CEN22</v>
      </c>
      <c r="C51" s="32" t="str">
        <f>Calculations!B26</f>
        <v>Gurney Street Triangle</v>
      </c>
      <c r="D51" s="13" t="str">
        <f>Calculations!C26</f>
        <v>SHLAA</v>
      </c>
      <c r="E51" s="44">
        <f>Calculations!D26</f>
        <v>0.99082599999999998</v>
      </c>
      <c r="F51" s="53">
        <f>Calculations!H26</f>
        <v>0.99082599999999998</v>
      </c>
      <c r="G51" s="53">
        <f>Calculations!L26</f>
        <v>100</v>
      </c>
      <c r="H51" s="53">
        <f>Calculations!G26</f>
        <v>0</v>
      </c>
      <c r="I51" s="53">
        <f>Calculations!K26</f>
        <v>0</v>
      </c>
      <c r="J51" s="53">
        <f>Calculations!F26</f>
        <v>0</v>
      </c>
      <c r="K51" s="53">
        <f>Calculations!J26</f>
        <v>0</v>
      </c>
      <c r="L51" s="53">
        <f>Calculations!E26</f>
        <v>0</v>
      </c>
      <c r="M51" s="53">
        <f>Calculations!I26</f>
        <v>0</v>
      </c>
      <c r="N51" s="53">
        <f>Calculations!O26</f>
        <v>6.2991871465000002E-2</v>
      </c>
      <c r="O51" s="53">
        <f>Calculations!R26</f>
        <v>6.3575109519734037</v>
      </c>
      <c r="P51" s="53">
        <f>Calculations!N26</f>
        <v>6.2382521422099997E-2</v>
      </c>
      <c r="Q51" s="53">
        <f>Calculations!Q26</f>
        <v>6.2960117540415776</v>
      </c>
      <c r="R51" s="53">
        <f>Calculations!M26</f>
        <v>3.0551274706600001E-3</v>
      </c>
      <c r="S51" s="53">
        <f>Calculations!P26</f>
        <v>0.30834147172762927</v>
      </c>
      <c r="T51" s="36"/>
      <c r="U51" s="36" t="s">
        <v>53</v>
      </c>
      <c r="V51" s="43" t="s">
        <v>56</v>
      </c>
      <c r="W51" s="48" t="s">
        <v>428</v>
      </c>
      <c r="X51" s="32" t="s">
        <v>445</v>
      </c>
      <c r="Y51" s="13" t="s">
        <v>450</v>
      </c>
      <c r="Z51" s="13"/>
    </row>
    <row r="52" spans="2:26" ht="38.25" x14ac:dyDescent="0.2">
      <c r="B52" s="13" t="str">
        <f>Calculations!A27</f>
        <v>CEN23</v>
      </c>
      <c r="C52" s="32" t="str">
        <f>Calculations!B27</f>
        <v>Former Odeon Building, Corporation Road</v>
      </c>
      <c r="D52" s="13" t="str">
        <f>Calculations!C27</f>
        <v>SHLAA</v>
      </c>
      <c r="E52" s="44">
        <f>Calculations!D27</f>
        <v>0.18224199999999999</v>
      </c>
      <c r="F52" s="53">
        <f>Calculations!H27</f>
        <v>0.18224199999999999</v>
      </c>
      <c r="G52" s="53">
        <f>Calculations!L27</f>
        <v>100</v>
      </c>
      <c r="H52" s="53">
        <f>Calculations!G27</f>
        <v>0</v>
      </c>
      <c r="I52" s="53">
        <f>Calculations!K27</f>
        <v>0</v>
      </c>
      <c r="J52" s="53">
        <f>Calculations!F27</f>
        <v>0</v>
      </c>
      <c r="K52" s="53">
        <f>Calculations!J27</f>
        <v>0</v>
      </c>
      <c r="L52" s="53">
        <f>Calculations!E27</f>
        <v>0</v>
      </c>
      <c r="M52" s="53">
        <f>Calculations!I27</f>
        <v>0</v>
      </c>
      <c r="N52" s="53">
        <f>Calculations!O27</f>
        <v>0</v>
      </c>
      <c r="O52" s="53">
        <f>Calculations!R27</f>
        <v>0</v>
      </c>
      <c r="P52" s="53">
        <f>Calculations!N27</f>
        <v>0</v>
      </c>
      <c r="Q52" s="53">
        <f>Calculations!Q27</f>
        <v>0</v>
      </c>
      <c r="R52" s="53">
        <f>Calculations!M27</f>
        <v>0</v>
      </c>
      <c r="S52" s="53">
        <f>Calculations!P27</f>
        <v>0</v>
      </c>
      <c r="T52" s="36"/>
      <c r="U52" s="36" t="s">
        <v>53</v>
      </c>
      <c r="V52" s="43" t="s">
        <v>57</v>
      </c>
      <c r="W52" s="48" t="s">
        <v>429</v>
      </c>
      <c r="X52" s="32" t="s">
        <v>439</v>
      </c>
      <c r="Y52" s="13" t="s">
        <v>475</v>
      </c>
      <c r="Z52" s="13"/>
    </row>
    <row r="53" spans="2:26" ht="38.25" x14ac:dyDescent="0.2">
      <c r="B53" s="13" t="str">
        <f>Calculations!A28</f>
        <v>CEN24</v>
      </c>
      <c r="C53" s="32" t="str">
        <f>Calculations!B28</f>
        <v>32 Southfield Road</v>
      </c>
      <c r="D53" s="13" t="str">
        <f>Calculations!C28</f>
        <v>SHLAA</v>
      </c>
      <c r="E53" s="44">
        <f>Calculations!D28</f>
        <v>0.28495100000000001</v>
      </c>
      <c r="F53" s="53">
        <f>Calculations!H28</f>
        <v>0.28495100000000001</v>
      </c>
      <c r="G53" s="53">
        <f>Calculations!L28</f>
        <v>100</v>
      </c>
      <c r="H53" s="53">
        <f>Calculations!G28</f>
        <v>0</v>
      </c>
      <c r="I53" s="53">
        <f>Calculations!K28</f>
        <v>0</v>
      </c>
      <c r="J53" s="53">
        <f>Calculations!F28</f>
        <v>0</v>
      </c>
      <c r="K53" s="53">
        <f>Calculations!J28</f>
        <v>0</v>
      </c>
      <c r="L53" s="53">
        <f>Calculations!E28</f>
        <v>0</v>
      </c>
      <c r="M53" s="53">
        <f>Calculations!I28</f>
        <v>0</v>
      </c>
      <c r="N53" s="53">
        <f>Calculations!O28</f>
        <v>0</v>
      </c>
      <c r="O53" s="53">
        <f>Calculations!R28</f>
        <v>0</v>
      </c>
      <c r="P53" s="53">
        <f>Calculations!N28</f>
        <v>0</v>
      </c>
      <c r="Q53" s="53">
        <f>Calculations!Q28</f>
        <v>0</v>
      </c>
      <c r="R53" s="53">
        <f>Calculations!M28</f>
        <v>0</v>
      </c>
      <c r="S53" s="53">
        <f>Calculations!P28</f>
        <v>0</v>
      </c>
      <c r="T53" s="36"/>
      <c r="U53" s="36" t="s">
        <v>53</v>
      </c>
      <c r="V53" s="43" t="s">
        <v>57</v>
      </c>
      <c r="W53" s="48" t="s">
        <v>429</v>
      </c>
      <c r="X53" s="32" t="s">
        <v>439</v>
      </c>
      <c r="Y53" s="13" t="s">
        <v>475</v>
      </c>
      <c r="Z53" s="13"/>
    </row>
    <row r="54" spans="2:26" ht="38.25" x14ac:dyDescent="0.2">
      <c r="B54" s="13" t="str">
        <f>Calculations!A29</f>
        <v>CEN25</v>
      </c>
      <c r="C54" s="32" t="str">
        <f>Calculations!B29</f>
        <v>2 Longlands Road</v>
      </c>
      <c r="D54" s="13" t="str">
        <f>Calculations!C29</f>
        <v>SHLAA</v>
      </c>
      <c r="E54" s="44">
        <f>Calculations!D29</f>
        <v>0.13137099999999999</v>
      </c>
      <c r="F54" s="53">
        <f>Calculations!H29</f>
        <v>0.13137099999999999</v>
      </c>
      <c r="G54" s="53">
        <f>Calculations!L29</f>
        <v>100</v>
      </c>
      <c r="H54" s="53">
        <f>Calculations!G29</f>
        <v>0</v>
      </c>
      <c r="I54" s="53">
        <f>Calculations!K29</f>
        <v>0</v>
      </c>
      <c r="J54" s="53">
        <f>Calculations!F29</f>
        <v>0</v>
      </c>
      <c r="K54" s="53">
        <f>Calculations!J29</f>
        <v>0</v>
      </c>
      <c r="L54" s="53">
        <f>Calculations!E29</f>
        <v>0</v>
      </c>
      <c r="M54" s="53">
        <f>Calculations!I29</f>
        <v>0</v>
      </c>
      <c r="N54" s="53">
        <f>Calculations!O29</f>
        <v>0</v>
      </c>
      <c r="O54" s="53">
        <f>Calculations!R29</f>
        <v>0</v>
      </c>
      <c r="P54" s="53">
        <f>Calculations!N29</f>
        <v>0</v>
      </c>
      <c r="Q54" s="53">
        <f>Calculations!Q29</f>
        <v>0</v>
      </c>
      <c r="R54" s="53">
        <f>Calculations!M29</f>
        <v>0</v>
      </c>
      <c r="S54" s="53">
        <f>Calculations!P29</f>
        <v>0</v>
      </c>
      <c r="T54" s="36"/>
      <c r="U54" s="36" t="s">
        <v>53</v>
      </c>
      <c r="V54" s="43" t="s">
        <v>57</v>
      </c>
      <c r="W54" s="48" t="s">
        <v>429</v>
      </c>
      <c r="X54" s="32" t="s">
        <v>439</v>
      </c>
      <c r="Y54" s="13" t="s">
        <v>475</v>
      </c>
      <c r="Z54" s="13"/>
    </row>
    <row r="55" spans="2:26" x14ac:dyDescent="0.2">
      <c r="B55" s="13" t="str">
        <f>Calculations!A30</f>
        <v>CEN26</v>
      </c>
      <c r="C55" s="32" t="str">
        <f>Calculations!B30</f>
        <v>Former CSI site, Corporation Road</v>
      </c>
      <c r="D55" s="13" t="str">
        <f>Calculations!C30</f>
        <v>SHLAA</v>
      </c>
      <c r="E55" s="44">
        <f>Calculations!D30</f>
        <v>7.9361000000000001E-2</v>
      </c>
      <c r="F55" s="53">
        <f>Calculations!H30</f>
        <v>7.9361000000000001E-2</v>
      </c>
      <c r="G55" s="53">
        <f>Calculations!L30</f>
        <v>100</v>
      </c>
      <c r="H55" s="53">
        <f>Calculations!G30</f>
        <v>0</v>
      </c>
      <c r="I55" s="53">
        <f>Calculations!K30</f>
        <v>0</v>
      </c>
      <c r="J55" s="53">
        <f>Calculations!F30</f>
        <v>0</v>
      </c>
      <c r="K55" s="53">
        <f>Calculations!J30</f>
        <v>0</v>
      </c>
      <c r="L55" s="53">
        <f>Calculations!E30</f>
        <v>0</v>
      </c>
      <c r="M55" s="53">
        <f>Calculations!I30</f>
        <v>0</v>
      </c>
      <c r="N55" s="53">
        <f>Calculations!O30</f>
        <v>1.6972739277899999E-4</v>
      </c>
      <c r="O55" s="53">
        <f>Calculations!R30</f>
        <v>0.21386750769143534</v>
      </c>
      <c r="P55" s="53">
        <f>Calculations!N30</f>
        <v>0</v>
      </c>
      <c r="Q55" s="53">
        <f>Calculations!Q30</f>
        <v>0</v>
      </c>
      <c r="R55" s="53">
        <f>Calculations!M30</f>
        <v>0</v>
      </c>
      <c r="S55" s="53">
        <f>Calculations!P30</f>
        <v>0</v>
      </c>
      <c r="T55" s="36"/>
      <c r="U55" s="36" t="s">
        <v>53</v>
      </c>
      <c r="V55" s="43" t="s">
        <v>56</v>
      </c>
      <c r="W55" s="48" t="s">
        <v>428</v>
      </c>
      <c r="X55" s="32" t="s">
        <v>439</v>
      </c>
      <c r="Y55" s="13" t="s">
        <v>475</v>
      </c>
      <c r="Z55" s="13"/>
    </row>
    <row r="56" spans="2:26" x14ac:dyDescent="0.2">
      <c r="B56" s="13" t="str">
        <f>Calculations!A31</f>
        <v>CEN27</v>
      </c>
      <c r="C56" s="32" t="str">
        <f>Calculations!B31</f>
        <v>Dunning Street Police Station</v>
      </c>
      <c r="D56" s="13" t="str">
        <f>Calculations!C31</f>
        <v>SHLAA</v>
      </c>
      <c r="E56" s="44">
        <f>Calculations!D31</f>
        <v>0.28732600000000003</v>
      </c>
      <c r="F56" s="53">
        <f>Calculations!H31</f>
        <v>0.28732600000000003</v>
      </c>
      <c r="G56" s="53">
        <f>Calculations!L31</f>
        <v>100</v>
      </c>
      <c r="H56" s="53">
        <f>Calculations!G31</f>
        <v>0</v>
      </c>
      <c r="I56" s="53">
        <f>Calculations!K31</f>
        <v>0</v>
      </c>
      <c r="J56" s="53">
        <f>Calculations!F31</f>
        <v>0</v>
      </c>
      <c r="K56" s="53">
        <f>Calculations!J31</f>
        <v>0</v>
      </c>
      <c r="L56" s="53">
        <f>Calculations!E31</f>
        <v>0</v>
      </c>
      <c r="M56" s="53">
        <f>Calculations!I31</f>
        <v>0</v>
      </c>
      <c r="N56" s="53">
        <f>Calculations!O31</f>
        <v>8.2249127698900005E-4</v>
      </c>
      <c r="O56" s="53">
        <f>Calculations!R31</f>
        <v>0.28625717024877662</v>
      </c>
      <c r="P56" s="53">
        <f>Calculations!N31</f>
        <v>0</v>
      </c>
      <c r="Q56" s="53">
        <f>Calculations!Q31</f>
        <v>0</v>
      </c>
      <c r="R56" s="53">
        <f>Calculations!M31</f>
        <v>0</v>
      </c>
      <c r="S56" s="53">
        <f>Calculations!P31</f>
        <v>0</v>
      </c>
      <c r="T56" s="36"/>
      <c r="U56" s="36" t="s">
        <v>53</v>
      </c>
      <c r="V56" s="43" t="s">
        <v>56</v>
      </c>
      <c r="W56" s="48" t="s">
        <v>428</v>
      </c>
      <c r="X56" s="32" t="s">
        <v>439</v>
      </c>
      <c r="Y56" s="13" t="s">
        <v>475</v>
      </c>
      <c r="Z56" s="13"/>
    </row>
    <row r="57" spans="2:26" ht="38.25" x14ac:dyDescent="0.2">
      <c r="B57" s="13" t="str">
        <f>Calculations!A32</f>
        <v>CEN28</v>
      </c>
      <c r="C57" s="32" t="str">
        <f>Calculations!B32</f>
        <v>282-290 Linthorpe Road</v>
      </c>
      <c r="D57" s="13" t="str">
        <f>Calculations!C32</f>
        <v>SHLAA</v>
      </c>
      <c r="E57" s="44">
        <f>Calculations!D32</f>
        <v>7.0590899999999998E-2</v>
      </c>
      <c r="F57" s="53">
        <f>Calculations!H32</f>
        <v>7.0590899999999998E-2</v>
      </c>
      <c r="G57" s="53">
        <f>Calculations!L32</f>
        <v>100</v>
      </c>
      <c r="H57" s="53">
        <f>Calculations!G32</f>
        <v>0</v>
      </c>
      <c r="I57" s="53">
        <f>Calculations!K32</f>
        <v>0</v>
      </c>
      <c r="J57" s="53">
        <f>Calculations!F32</f>
        <v>0</v>
      </c>
      <c r="K57" s="53">
        <f>Calculations!J32</f>
        <v>0</v>
      </c>
      <c r="L57" s="53">
        <f>Calculations!E32</f>
        <v>0</v>
      </c>
      <c r="M57" s="53">
        <f>Calculations!I32</f>
        <v>0</v>
      </c>
      <c r="N57" s="53">
        <f>Calculations!O32</f>
        <v>0</v>
      </c>
      <c r="O57" s="53">
        <f>Calculations!R32</f>
        <v>0</v>
      </c>
      <c r="P57" s="53">
        <f>Calculations!N32</f>
        <v>0</v>
      </c>
      <c r="Q57" s="53">
        <f>Calculations!Q32</f>
        <v>0</v>
      </c>
      <c r="R57" s="53">
        <f>Calculations!M32</f>
        <v>0</v>
      </c>
      <c r="S57" s="53">
        <f>Calculations!P32</f>
        <v>0</v>
      </c>
      <c r="T57" s="36"/>
      <c r="U57" s="36" t="s">
        <v>53</v>
      </c>
      <c r="V57" s="43" t="s">
        <v>57</v>
      </c>
      <c r="W57" s="48" t="s">
        <v>429</v>
      </c>
      <c r="X57" s="32" t="s">
        <v>439</v>
      </c>
      <c r="Y57" s="13" t="s">
        <v>475</v>
      </c>
      <c r="Z57" s="13"/>
    </row>
    <row r="58" spans="2:26" ht="38.25" x14ac:dyDescent="0.2">
      <c r="B58" s="13" t="str">
        <f>Calculations!A33</f>
        <v>CEN29</v>
      </c>
      <c r="C58" s="32" t="str">
        <f>Calculations!B33</f>
        <v>Melrose House, Grange Road</v>
      </c>
      <c r="D58" s="13" t="str">
        <f>Calculations!C33</f>
        <v>SHLAA</v>
      </c>
      <c r="E58" s="44">
        <f>Calculations!D33</f>
        <v>0.51534100000000005</v>
      </c>
      <c r="F58" s="53">
        <f>Calculations!H33</f>
        <v>0.51534100000000005</v>
      </c>
      <c r="G58" s="53">
        <f>Calculations!L33</f>
        <v>100</v>
      </c>
      <c r="H58" s="53">
        <f>Calculations!G33</f>
        <v>0</v>
      </c>
      <c r="I58" s="53">
        <f>Calculations!K33</f>
        <v>0</v>
      </c>
      <c r="J58" s="53">
        <f>Calculations!F33</f>
        <v>0</v>
      </c>
      <c r="K58" s="53">
        <f>Calculations!J33</f>
        <v>0</v>
      </c>
      <c r="L58" s="53">
        <f>Calculations!E33</f>
        <v>0</v>
      </c>
      <c r="M58" s="53">
        <f>Calculations!I33</f>
        <v>0</v>
      </c>
      <c r="N58" s="53">
        <f>Calculations!O33</f>
        <v>0</v>
      </c>
      <c r="O58" s="53">
        <f>Calculations!R33</f>
        <v>0</v>
      </c>
      <c r="P58" s="53">
        <f>Calculations!N33</f>
        <v>0</v>
      </c>
      <c r="Q58" s="53">
        <f>Calculations!Q33</f>
        <v>0</v>
      </c>
      <c r="R58" s="53">
        <f>Calculations!M33</f>
        <v>0</v>
      </c>
      <c r="S58" s="53">
        <f>Calculations!P33</f>
        <v>0</v>
      </c>
      <c r="T58" s="36"/>
      <c r="U58" s="36" t="s">
        <v>53</v>
      </c>
      <c r="V58" s="43" t="s">
        <v>57</v>
      </c>
      <c r="W58" s="48" t="s">
        <v>429</v>
      </c>
      <c r="X58" s="32" t="s">
        <v>439</v>
      </c>
      <c r="Y58" s="13" t="s">
        <v>475</v>
      </c>
      <c r="Z58" s="13"/>
    </row>
    <row r="59" spans="2:26" ht="38.25" x14ac:dyDescent="0.2">
      <c r="B59" s="13" t="str">
        <f>Calculations!A34</f>
        <v>CEN30</v>
      </c>
      <c r="C59" s="49" t="str">
        <f>Calculations!B34</f>
        <v>7-13 Waterloo Road (former Camels Hump)</v>
      </c>
      <c r="D59" s="13" t="str">
        <f>Calculations!C34</f>
        <v>SHLAA</v>
      </c>
      <c r="E59" s="44">
        <f>Calculations!D34</f>
        <v>3.65124E-2</v>
      </c>
      <c r="F59" s="53">
        <f>Calculations!H34</f>
        <v>3.65124E-2</v>
      </c>
      <c r="G59" s="53">
        <f>Calculations!L34</f>
        <v>100</v>
      </c>
      <c r="H59" s="53">
        <f>Calculations!G34</f>
        <v>0</v>
      </c>
      <c r="I59" s="53">
        <f>Calculations!K34</f>
        <v>0</v>
      </c>
      <c r="J59" s="53">
        <f>Calculations!F34</f>
        <v>0</v>
      </c>
      <c r="K59" s="53">
        <f>Calculations!J34</f>
        <v>0</v>
      </c>
      <c r="L59" s="53">
        <f>Calculations!E34</f>
        <v>0</v>
      </c>
      <c r="M59" s="53">
        <f>Calculations!I34</f>
        <v>0</v>
      </c>
      <c r="N59" s="53">
        <f>Calculations!O34</f>
        <v>0</v>
      </c>
      <c r="O59" s="53">
        <f>Calculations!R34</f>
        <v>0</v>
      </c>
      <c r="P59" s="53">
        <f>Calculations!N34</f>
        <v>0</v>
      </c>
      <c r="Q59" s="53">
        <f>Calculations!Q34</f>
        <v>0</v>
      </c>
      <c r="R59" s="53">
        <f>Calculations!M34</f>
        <v>0</v>
      </c>
      <c r="S59" s="53">
        <f>Calculations!P34</f>
        <v>0</v>
      </c>
      <c r="T59" s="36"/>
      <c r="U59" s="36" t="s">
        <v>53</v>
      </c>
      <c r="V59" s="43" t="s">
        <v>57</v>
      </c>
      <c r="W59" s="48" t="s">
        <v>429</v>
      </c>
      <c r="X59" s="32" t="s">
        <v>446</v>
      </c>
      <c r="Y59" s="32" t="s">
        <v>447</v>
      </c>
      <c r="Z59" s="32"/>
    </row>
    <row r="60" spans="2:26" ht="38.25" x14ac:dyDescent="0.2">
      <c r="B60" s="13" t="str">
        <f>Calculations!A35</f>
        <v>CEN32</v>
      </c>
      <c r="C60" s="32" t="str">
        <f>Calculations!B35</f>
        <v>Station Street</v>
      </c>
      <c r="D60" s="13" t="str">
        <f>Calculations!C35</f>
        <v>SHLAA</v>
      </c>
      <c r="E60" s="44">
        <f>Calculations!D35</f>
        <v>0.19065299999999999</v>
      </c>
      <c r="F60" s="53">
        <f>Calculations!H35</f>
        <v>0.19065299999999999</v>
      </c>
      <c r="G60" s="53">
        <f>Calculations!L35</f>
        <v>100</v>
      </c>
      <c r="H60" s="53">
        <f>Calculations!G35</f>
        <v>0</v>
      </c>
      <c r="I60" s="53">
        <f>Calculations!K35</f>
        <v>0</v>
      </c>
      <c r="J60" s="53">
        <f>Calculations!F35</f>
        <v>0</v>
      </c>
      <c r="K60" s="53">
        <f>Calculations!J35</f>
        <v>0</v>
      </c>
      <c r="L60" s="53">
        <f>Calculations!E35</f>
        <v>0</v>
      </c>
      <c r="M60" s="53">
        <f>Calculations!I35</f>
        <v>0</v>
      </c>
      <c r="N60" s="53">
        <f>Calculations!O35</f>
        <v>0</v>
      </c>
      <c r="O60" s="53">
        <f>Calculations!R35</f>
        <v>0</v>
      </c>
      <c r="P60" s="53">
        <f>Calculations!N35</f>
        <v>0</v>
      </c>
      <c r="Q60" s="53">
        <f>Calculations!Q35</f>
        <v>0</v>
      </c>
      <c r="R60" s="53">
        <f>Calculations!M35</f>
        <v>0</v>
      </c>
      <c r="S60" s="53">
        <f>Calculations!P35</f>
        <v>0</v>
      </c>
      <c r="T60" s="36"/>
      <c r="U60" s="36" t="s">
        <v>53</v>
      </c>
      <c r="V60" s="43" t="s">
        <v>57</v>
      </c>
      <c r="W60" s="48" t="s">
        <v>429</v>
      </c>
      <c r="X60" s="32" t="s">
        <v>447</v>
      </c>
      <c r="Y60" s="32" t="s">
        <v>447</v>
      </c>
      <c r="Z60" s="32"/>
    </row>
    <row r="61" spans="2:26" ht="25.5" x14ac:dyDescent="0.2">
      <c r="B61" s="13" t="str">
        <f>Calculations!A36</f>
        <v>CEN33</v>
      </c>
      <c r="C61" s="32" t="str">
        <f>Calculations!B36</f>
        <v>Land at Longlands Road (Former Liberty's), Longlands Road</v>
      </c>
      <c r="D61" s="13" t="str">
        <f>Calculations!C36</f>
        <v>SHLAA</v>
      </c>
      <c r="E61" s="44">
        <f>Calculations!D36</f>
        <v>0.25305699999999998</v>
      </c>
      <c r="F61" s="53">
        <f>Calculations!H36</f>
        <v>0.25305699999999998</v>
      </c>
      <c r="G61" s="53">
        <f>Calculations!L36</f>
        <v>100</v>
      </c>
      <c r="H61" s="53">
        <f>Calculations!G36</f>
        <v>0</v>
      </c>
      <c r="I61" s="53">
        <f>Calculations!K36</f>
        <v>0</v>
      </c>
      <c r="J61" s="53">
        <f>Calculations!F36</f>
        <v>0</v>
      </c>
      <c r="K61" s="53">
        <f>Calculations!J36</f>
        <v>0</v>
      </c>
      <c r="L61" s="53">
        <f>Calculations!E36</f>
        <v>0</v>
      </c>
      <c r="M61" s="53">
        <f>Calculations!I36</f>
        <v>0</v>
      </c>
      <c r="N61" s="53">
        <f>Calculations!O36</f>
        <v>2.4986604993799998E-3</v>
      </c>
      <c r="O61" s="53">
        <f>Calculations!R36</f>
        <v>0.98739039006231799</v>
      </c>
      <c r="P61" s="53">
        <f>Calculations!N36</f>
        <v>4.6057185295700001E-4</v>
      </c>
      <c r="Q61" s="53">
        <f>Calculations!Q36</f>
        <v>0.18200320598007566</v>
      </c>
      <c r="R61" s="53">
        <f>Calculations!M36</f>
        <v>3.8085080026100003E-5</v>
      </c>
      <c r="S61" s="53">
        <f>Calculations!P36</f>
        <v>1.5050000603065715E-2</v>
      </c>
      <c r="T61" s="36"/>
      <c r="U61" s="36" t="s">
        <v>53</v>
      </c>
      <c r="V61" s="43" t="s">
        <v>56</v>
      </c>
      <c r="W61" s="48" t="s">
        <v>428</v>
      </c>
      <c r="X61" s="32" t="s">
        <v>439</v>
      </c>
      <c r="Y61" s="13" t="s">
        <v>475</v>
      </c>
      <c r="Z61" s="13"/>
    </row>
    <row r="62" spans="2:26" ht="38.25" x14ac:dyDescent="0.2">
      <c r="B62" s="13" t="str">
        <f>Calculations!A37</f>
        <v>CEN34</v>
      </c>
      <c r="C62" s="32" t="str">
        <f>Calculations!B37</f>
        <v>129-135 Southfield Road</v>
      </c>
      <c r="D62" s="13" t="str">
        <f>Calculations!C37</f>
        <v>SHLAA</v>
      </c>
      <c r="E62" s="44">
        <f>Calculations!D37</f>
        <v>8.8994699999999996E-2</v>
      </c>
      <c r="F62" s="53">
        <f>Calculations!H37</f>
        <v>8.8994699999999996E-2</v>
      </c>
      <c r="G62" s="53">
        <f>Calculations!L37</f>
        <v>100</v>
      </c>
      <c r="H62" s="53">
        <f>Calculations!G37</f>
        <v>0</v>
      </c>
      <c r="I62" s="53">
        <f>Calculations!K37</f>
        <v>0</v>
      </c>
      <c r="J62" s="53">
        <f>Calculations!F37</f>
        <v>0</v>
      </c>
      <c r="K62" s="53">
        <f>Calculations!J37</f>
        <v>0</v>
      </c>
      <c r="L62" s="53">
        <f>Calculations!E37</f>
        <v>0</v>
      </c>
      <c r="M62" s="53">
        <f>Calculations!I37</f>
        <v>0</v>
      </c>
      <c r="N62" s="53">
        <f>Calculations!O37</f>
        <v>0</v>
      </c>
      <c r="O62" s="53">
        <f>Calculations!R37</f>
        <v>0</v>
      </c>
      <c r="P62" s="53">
        <f>Calculations!N37</f>
        <v>0</v>
      </c>
      <c r="Q62" s="53">
        <f>Calculations!Q37</f>
        <v>0</v>
      </c>
      <c r="R62" s="53">
        <f>Calculations!M37</f>
        <v>0</v>
      </c>
      <c r="S62" s="53">
        <f>Calculations!P37</f>
        <v>0</v>
      </c>
      <c r="T62" s="36"/>
      <c r="U62" s="36" t="s">
        <v>53</v>
      </c>
      <c r="V62" s="43" t="s">
        <v>57</v>
      </c>
      <c r="W62" s="48" t="s">
        <v>429</v>
      </c>
      <c r="X62" s="32" t="s">
        <v>447</v>
      </c>
      <c r="Y62" s="32" t="s">
        <v>447</v>
      </c>
      <c r="Z62" s="32"/>
    </row>
    <row r="63" spans="2:26" ht="38.25" x14ac:dyDescent="0.2">
      <c r="B63" s="13" t="str">
        <f>Calculations!A38</f>
        <v>CEN5</v>
      </c>
      <c r="C63" s="32" t="str">
        <f>Calculations!B38</f>
        <v>Springfield Hotel, 113 Borough Road</v>
      </c>
      <c r="D63" s="13" t="str">
        <f>Calculations!C38</f>
        <v>SHLAA</v>
      </c>
      <c r="E63" s="44">
        <f>Calculations!D38</f>
        <v>5.4333699999999999E-2</v>
      </c>
      <c r="F63" s="53">
        <f>Calculations!H38</f>
        <v>5.4333699999999999E-2</v>
      </c>
      <c r="G63" s="53">
        <f>Calculations!L38</f>
        <v>100</v>
      </c>
      <c r="H63" s="53">
        <f>Calculations!G38</f>
        <v>0</v>
      </c>
      <c r="I63" s="53">
        <f>Calculations!K38</f>
        <v>0</v>
      </c>
      <c r="J63" s="53">
        <f>Calculations!F38</f>
        <v>0</v>
      </c>
      <c r="K63" s="53">
        <f>Calculations!J38</f>
        <v>0</v>
      </c>
      <c r="L63" s="53">
        <f>Calculations!E38</f>
        <v>0</v>
      </c>
      <c r="M63" s="53">
        <f>Calculations!I38</f>
        <v>0</v>
      </c>
      <c r="N63" s="53">
        <f>Calculations!O38</f>
        <v>0</v>
      </c>
      <c r="O63" s="53">
        <f>Calculations!R38</f>
        <v>0</v>
      </c>
      <c r="P63" s="53">
        <f>Calculations!N38</f>
        <v>0</v>
      </c>
      <c r="Q63" s="53">
        <f>Calculations!Q38</f>
        <v>0</v>
      </c>
      <c r="R63" s="53">
        <f>Calculations!M38</f>
        <v>0</v>
      </c>
      <c r="S63" s="53">
        <f>Calculations!P38</f>
        <v>0</v>
      </c>
      <c r="T63" s="36"/>
      <c r="U63" s="36" t="s">
        <v>53</v>
      </c>
      <c r="V63" s="43" t="s">
        <v>57</v>
      </c>
      <c r="W63" s="48" t="s">
        <v>429</v>
      </c>
      <c r="X63" s="32" t="s">
        <v>447</v>
      </c>
      <c r="Y63" s="32" t="s">
        <v>447</v>
      </c>
      <c r="Z63" s="32"/>
    </row>
    <row r="64" spans="2:26" ht="38.25" x14ac:dyDescent="0.2">
      <c r="B64" s="13" t="str">
        <f>Calculations!A39</f>
        <v>CEN6</v>
      </c>
      <c r="C64" s="32" t="str">
        <f>Calculations!B39</f>
        <v>L/A 234 Linthorpe Road</v>
      </c>
      <c r="D64" s="13" t="str">
        <f>Calculations!C39</f>
        <v>SHLAA</v>
      </c>
      <c r="E64" s="44">
        <f>Calculations!D39</f>
        <v>3.1669999999999997E-2</v>
      </c>
      <c r="F64" s="53">
        <f>Calculations!H39</f>
        <v>3.1669999999999997E-2</v>
      </c>
      <c r="G64" s="53">
        <f>Calculations!L39</f>
        <v>100</v>
      </c>
      <c r="H64" s="53">
        <f>Calculations!G39</f>
        <v>0</v>
      </c>
      <c r="I64" s="53">
        <f>Calculations!K39</f>
        <v>0</v>
      </c>
      <c r="J64" s="53">
        <f>Calculations!F39</f>
        <v>0</v>
      </c>
      <c r="K64" s="53">
        <f>Calculations!J39</f>
        <v>0</v>
      </c>
      <c r="L64" s="53">
        <f>Calculations!E39</f>
        <v>0</v>
      </c>
      <c r="M64" s="53">
        <f>Calculations!I39</f>
        <v>0</v>
      </c>
      <c r="N64" s="53">
        <f>Calculations!O39</f>
        <v>0</v>
      </c>
      <c r="O64" s="53">
        <f>Calculations!R39</f>
        <v>0</v>
      </c>
      <c r="P64" s="53">
        <f>Calculations!N39</f>
        <v>0</v>
      </c>
      <c r="Q64" s="53">
        <f>Calculations!Q39</f>
        <v>0</v>
      </c>
      <c r="R64" s="53">
        <f>Calculations!M39</f>
        <v>0</v>
      </c>
      <c r="S64" s="53">
        <f>Calculations!P39</f>
        <v>0</v>
      </c>
      <c r="T64" s="36"/>
      <c r="U64" s="36" t="s">
        <v>53</v>
      </c>
      <c r="V64" s="43" t="s">
        <v>57</v>
      </c>
      <c r="W64" s="48" t="s">
        <v>429</v>
      </c>
      <c r="X64" s="32" t="s">
        <v>448</v>
      </c>
      <c r="Y64" s="32" t="s">
        <v>447</v>
      </c>
      <c r="Z64" s="32"/>
    </row>
    <row r="65" spans="2:26" x14ac:dyDescent="0.2">
      <c r="B65" s="13" t="str">
        <f>Calculations!A40</f>
        <v>COU1</v>
      </c>
      <c r="C65" s="32" t="str">
        <f>Calculations!B40</f>
        <v>Newham Hall Farm, B1365</v>
      </c>
      <c r="D65" s="13" t="str">
        <f>Calculations!C40</f>
        <v>SHLAA</v>
      </c>
      <c r="E65" s="44">
        <f>Calculations!D40</f>
        <v>71.296099999999996</v>
      </c>
      <c r="F65" s="53">
        <f>Calculations!H40</f>
        <v>71.296099999999996</v>
      </c>
      <c r="G65" s="53">
        <f>Calculations!L40</f>
        <v>100</v>
      </c>
      <c r="H65" s="53">
        <f>Calculations!G40</f>
        <v>0</v>
      </c>
      <c r="I65" s="53">
        <f>Calculations!K40</f>
        <v>0</v>
      </c>
      <c r="J65" s="53">
        <f>Calculations!F40</f>
        <v>0</v>
      </c>
      <c r="K65" s="53">
        <f>Calculations!J40</f>
        <v>0</v>
      </c>
      <c r="L65" s="53">
        <f>Calculations!E40</f>
        <v>0</v>
      </c>
      <c r="M65" s="53">
        <f>Calculations!I40</f>
        <v>0</v>
      </c>
      <c r="N65" s="53">
        <f>Calculations!O40</f>
        <v>1.54149135975</v>
      </c>
      <c r="O65" s="53">
        <f>Calculations!R40</f>
        <v>2.162097730100244</v>
      </c>
      <c r="P65" s="53">
        <f>Calculations!N40</f>
        <v>0.23238747858100001</v>
      </c>
      <c r="Q65" s="53">
        <f>Calculations!Q40</f>
        <v>0.3259469712663105</v>
      </c>
      <c r="R65" s="53">
        <f>Calculations!M40</f>
        <v>0.81032676939799997</v>
      </c>
      <c r="S65" s="53">
        <f>Calculations!P40</f>
        <v>1.1365653512576424</v>
      </c>
      <c r="T65" s="36"/>
      <c r="U65" s="36" t="s">
        <v>53</v>
      </c>
      <c r="V65" s="43" t="s">
        <v>56</v>
      </c>
      <c r="W65" s="48" t="s">
        <v>428</v>
      </c>
      <c r="X65" s="32" t="s">
        <v>449</v>
      </c>
      <c r="Y65" s="13" t="s">
        <v>450</v>
      </c>
      <c r="Z65" s="13"/>
    </row>
    <row r="66" spans="2:26" ht="25.5" x14ac:dyDescent="0.2">
      <c r="B66" s="13" t="str">
        <f>Calculations!A41</f>
        <v>COU2</v>
      </c>
      <c r="C66" s="32" t="str">
        <f>Calculations!B41</f>
        <v>Land North West of Newham Hall, B1365</v>
      </c>
      <c r="D66" s="13" t="str">
        <f>Calculations!C41</f>
        <v>SHLAA</v>
      </c>
      <c r="E66" s="44">
        <f>Calculations!D41</f>
        <v>2.5250300000000001</v>
      </c>
      <c r="F66" s="53">
        <f>Calculations!H41</f>
        <v>2.5250300000000001</v>
      </c>
      <c r="G66" s="53">
        <f>Calculations!L41</f>
        <v>100</v>
      </c>
      <c r="H66" s="53">
        <f>Calculations!G41</f>
        <v>0</v>
      </c>
      <c r="I66" s="53">
        <f>Calculations!K41</f>
        <v>0</v>
      </c>
      <c r="J66" s="53">
        <f>Calculations!F41</f>
        <v>0</v>
      </c>
      <c r="K66" s="53">
        <f>Calculations!J41</f>
        <v>0</v>
      </c>
      <c r="L66" s="53">
        <f>Calculations!E41</f>
        <v>0</v>
      </c>
      <c r="M66" s="53">
        <f>Calculations!I41</f>
        <v>0</v>
      </c>
      <c r="N66" s="53">
        <f>Calculations!O41</f>
        <v>1.8486383967200001E-3</v>
      </c>
      <c r="O66" s="53">
        <f>Calculations!R41</f>
        <v>7.3212531998431696E-2</v>
      </c>
      <c r="P66" s="53">
        <f>Calculations!N41</f>
        <v>0</v>
      </c>
      <c r="Q66" s="53">
        <f>Calculations!Q41</f>
        <v>0</v>
      </c>
      <c r="R66" s="53">
        <f>Calculations!M41</f>
        <v>0</v>
      </c>
      <c r="S66" s="53">
        <f>Calculations!P41</f>
        <v>0</v>
      </c>
      <c r="T66" s="36"/>
      <c r="U66" s="36" t="s">
        <v>53</v>
      </c>
      <c r="V66" s="43" t="s">
        <v>56</v>
      </c>
      <c r="W66" s="48" t="s">
        <v>428</v>
      </c>
      <c r="X66" s="32" t="s">
        <v>439</v>
      </c>
      <c r="Y66" s="13" t="s">
        <v>475</v>
      </c>
      <c r="Z66" s="13"/>
    </row>
    <row r="67" spans="2:26" ht="25.5" x14ac:dyDescent="0.2">
      <c r="B67" s="13" t="str">
        <f>Calculations!A42</f>
        <v>COU3</v>
      </c>
      <c r="C67" s="32" t="str">
        <f>Calculations!B42</f>
        <v>Land South of Rosewood School, Coulby Farm Way</v>
      </c>
      <c r="D67" s="13" t="str">
        <f>Calculations!C42</f>
        <v>SHLAA</v>
      </c>
      <c r="E67" s="44">
        <f>Calculations!D42</f>
        <v>0.50018399999999996</v>
      </c>
      <c r="F67" s="53">
        <f>Calculations!H42</f>
        <v>0.50018399999999996</v>
      </c>
      <c r="G67" s="53">
        <f>Calculations!L42</f>
        <v>100</v>
      </c>
      <c r="H67" s="53">
        <f>Calculations!G42</f>
        <v>0</v>
      </c>
      <c r="I67" s="53">
        <f>Calculations!K42</f>
        <v>0</v>
      </c>
      <c r="J67" s="53">
        <f>Calculations!F42</f>
        <v>0</v>
      </c>
      <c r="K67" s="53">
        <f>Calculations!J42</f>
        <v>0</v>
      </c>
      <c r="L67" s="53">
        <f>Calculations!E42</f>
        <v>0</v>
      </c>
      <c r="M67" s="53">
        <f>Calculations!I42</f>
        <v>0</v>
      </c>
      <c r="N67" s="53">
        <f>Calculations!O42</f>
        <v>3.3156499488299997E-2</v>
      </c>
      <c r="O67" s="53">
        <f>Calculations!R42</f>
        <v>6.628860477004463</v>
      </c>
      <c r="P67" s="53">
        <f>Calculations!N42</f>
        <v>1.3405988052799999E-2</v>
      </c>
      <c r="Q67" s="53">
        <f>Calculations!Q42</f>
        <v>2.6802112928042483</v>
      </c>
      <c r="R67" s="53">
        <f>Calculations!M42</f>
        <v>1.7152285498700001E-2</v>
      </c>
      <c r="S67" s="53">
        <f>Calculations!P42</f>
        <v>3.4291951559226206</v>
      </c>
      <c r="T67" s="36"/>
      <c r="U67" s="36" t="s">
        <v>53</v>
      </c>
      <c r="V67" s="43" t="s">
        <v>56</v>
      </c>
      <c r="W67" s="48" t="s">
        <v>428</v>
      </c>
      <c r="X67" s="32" t="s">
        <v>439</v>
      </c>
      <c r="Y67" s="13" t="s">
        <v>475</v>
      </c>
      <c r="Z67" s="13"/>
    </row>
    <row r="68" spans="2:26" ht="25.5" x14ac:dyDescent="0.2">
      <c r="B68" s="13" t="str">
        <f>Calculations!A43</f>
        <v>COU4</v>
      </c>
      <c r="C68" s="32" t="str">
        <f>Calculations!B43</f>
        <v>Newham Grange Leisure Farm, Wykeham Way</v>
      </c>
      <c r="D68" s="13" t="str">
        <f>Calculations!C43</f>
        <v>SHLAA</v>
      </c>
      <c r="E68" s="44">
        <f>Calculations!D43</f>
        <v>11.8103</v>
      </c>
      <c r="F68" s="53">
        <f>Calculations!H43</f>
        <v>11.8103</v>
      </c>
      <c r="G68" s="53">
        <f>Calculations!L43</f>
        <v>100</v>
      </c>
      <c r="H68" s="53">
        <f>Calculations!G43</f>
        <v>0</v>
      </c>
      <c r="I68" s="53">
        <f>Calculations!K43</f>
        <v>0</v>
      </c>
      <c r="J68" s="53">
        <f>Calculations!F43</f>
        <v>0</v>
      </c>
      <c r="K68" s="53">
        <f>Calculations!J43</f>
        <v>0</v>
      </c>
      <c r="L68" s="53">
        <f>Calculations!E43</f>
        <v>0</v>
      </c>
      <c r="M68" s="53">
        <f>Calculations!I43</f>
        <v>0</v>
      </c>
      <c r="N68" s="53">
        <f>Calculations!O43</f>
        <v>0.21921869996599999</v>
      </c>
      <c r="O68" s="53">
        <f>Calculations!R43</f>
        <v>1.8561653807777956</v>
      </c>
      <c r="P68" s="53">
        <f>Calculations!N43</f>
        <v>5.1152850586100002E-2</v>
      </c>
      <c r="Q68" s="53">
        <f>Calculations!Q43</f>
        <v>0.43312067082207906</v>
      </c>
      <c r="R68" s="53">
        <f>Calculations!M43</f>
        <v>7.8003823462499997E-2</v>
      </c>
      <c r="S68" s="53">
        <f>Calculations!P43</f>
        <v>0.66047283695164394</v>
      </c>
      <c r="T68" s="36"/>
      <c r="U68" s="36" t="s">
        <v>53</v>
      </c>
      <c r="V68" s="43" t="s">
        <v>56</v>
      </c>
      <c r="W68" s="48" t="s">
        <v>428</v>
      </c>
      <c r="X68" s="32" t="s">
        <v>439</v>
      </c>
      <c r="Y68" s="13" t="s">
        <v>475</v>
      </c>
      <c r="Z68" s="13"/>
    </row>
    <row r="69" spans="2:26" ht="25.5" x14ac:dyDescent="0.2">
      <c r="B69" s="13" t="str">
        <f>Calculations!A44</f>
        <v>KAD1</v>
      </c>
      <c r="C69" s="32" t="str">
        <f>Calculations!B44</f>
        <v>Coulby Manor Cottage Farm, Ladgate Lane, Tollesby</v>
      </c>
      <c r="D69" s="13" t="str">
        <f>Calculations!C44</f>
        <v>SHLAA</v>
      </c>
      <c r="E69" s="44">
        <f>Calculations!D44</f>
        <v>1.20817</v>
      </c>
      <c r="F69" s="53">
        <f>Calculations!H44</f>
        <v>1.20817</v>
      </c>
      <c r="G69" s="53">
        <f>Calculations!L44</f>
        <v>100</v>
      </c>
      <c r="H69" s="53">
        <f>Calculations!G44</f>
        <v>0</v>
      </c>
      <c r="I69" s="53">
        <f>Calculations!K44</f>
        <v>0</v>
      </c>
      <c r="J69" s="53">
        <f>Calculations!F44</f>
        <v>0</v>
      </c>
      <c r="K69" s="53">
        <f>Calculations!J44</f>
        <v>0</v>
      </c>
      <c r="L69" s="53">
        <f>Calculations!E44</f>
        <v>0</v>
      </c>
      <c r="M69" s="53">
        <f>Calculations!I44</f>
        <v>0</v>
      </c>
      <c r="N69" s="53">
        <f>Calculations!O44</f>
        <v>0.14178524403199999</v>
      </c>
      <c r="O69" s="53">
        <f>Calculations!R44</f>
        <v>11.735537551172435</v>
      </c>
      <c r="P69" s="53">
        <f>Calculations!N44</f>
        <v>4.0760540158E-2</v>
      </c>
      <c r="Q69" s="53">
        <f>Calculations!Q44</f>
        <v>3.3737421189071073</v>
      </c>
      <c r="R69" s="53">
        <f>Calculations!M44</f>
        <v>5.4609122958800001E-2</v>
      </c>
      <c r="S69" s="53">
        <f>Calculations!P44</f>
        <v>4.5199866706506535</v>
      </c>
      <c r="T69" s="36"/>
      <c r="U69" s="36" t="s">
        <v>53</v>
      </c>
      <c r="V69" s="43" t="s">
        <v>56</v>
      </c>
      <c r="W69" s="48" t="s">
        <v>428</v>
      </c>
      <c r="X69" s="32" t="s">
        <v>447</v>
      </c>
      <c r="Y69" s="32" t="s">
        <v>447</v>
      </c>
      <c r="Z69" s="32"/>
    </row>
    <row r="70" spans="2:26" x14ac:dyDescent="0.2">
      <c r="B70" s="13" t="str">
        <f>Calculations!A45</f>
        <v>KAD2</v>
      </c>
      <c r="C70" s="32" t="str">
        <f>Calculations!B45</f>
        <v>Land east of Hemlington Lane</v>
      </c>
      <c r="D70" s="13" t="str">
        <f>Calculations!C45</f>
        <v>SHLAA</v>
      </c>
      <c r="E70" s="44">
        <f>Calculations!D45</f>
        <v>1.3907099999999999</v>
      </c>
      <c r="F70" s="53">
        <f>Calculations!H45</f>
        <v>1.3907099999999999</v>
      </c>
      <c r="G70" s="53">
        <f>Calculations!L45</f>
        <v>100</v>
      </c>
      <c r="H70" s="53">
        <f>Calculations!G45</f>
        <v>0</v>
      </c>
      <c r="I70" s="53">
        <f>Calculations!K45</f>
        <v>0</v>
      </c>
      <c r="J70" s="53">
        <f>Calculations!F45</f>
        <v>0</v>
      </c>
      <c r="K70" s="53">
        <f>Calculations!J45</f>
        <v>0</v>
      </c>
      <c r="L70" s="53">
        <f>Calculations!E45</f>
        <v>0</v>
      </c>
      <c r="M70" s="53">
        <f>Calculations!I45</f>
        <v>0</v>
      </c>
      <c r="N70" s="53">
        <f>Calculations!O45</f>
        <v>0.12666868856800001</v>
      </c>
      <c r="O70" s="53">
        <f>Calculations!R45</f>
        <v>9.1082029012518806</v>
      </c>
      <c r="P70" s="53">
        <f>Calculations!N45</f>
        <v>5.35586684438E-2</v>
      </c>
      <c r="Q70" s="53">
        <f>Calculations!Q45</f>
        <v>3.8511744679911706</v>
      </c>
      <c r="R70" s="53">
        <f>Calculations!M45</f>
        <v>9.2266375895100006E-2</v>
      </c>
      <c r="S70" s="53">
        <f>Calculations!P45</f>
        <v>6.6344799343572722</v>
      </c>
      <c r="T70" s="36"/>
      <c r="U70" s="36" t="s">
        <v>53</v>
      </c>
      <c r="V70" s="43" t="s">
        <v>56</v>
      </c>
      <c r="W70" s="48" t="s">
        <v>428</v>
      </c>
      <c r="X70" s="32" t="s">
        <v>447</v>
      </c>
      <c r="Y70" s="32" t="s">
        <v>447</v>
      </c>
      <c r="Z70" s="32"/>
    </row>
    <row r="71" spans="2:26" x14ac:dyDescent="0.2">
      <c r="B71" s="13" t="str">
        <f>Calculations!A46</f>
        <v>KAD3</v>
      </c>
      <c r="C71" s="32" t="str">
        <f>Calculations!B46</f>
        <v>Former St Davids School</v>
      </c>
      <c r="D71" s="13" t="str">
        <f>Calculations!C46</f>
        <v>SHLAA</v>
      </c>
      <c r="E71" s="44">
        <f>Calculations!D46</f>
        <v>5.9474</v>
      </c>
      <c r="F71" s="53">
        <f>Calculations!H46</f>
        <v>5.9474</v>
      </c>
      <c r="G71" s="53">
        <f>Calculations!L46</f>
        <v>100</v>
      </c>
      <c r="H71" s="53">
        <f>Calculations!G46</f>
        <v>0</v>
      </c>
      <c r="I71" s="53">
        <f>Calculations!K46</f>
        <v>0</v>
      </c>
      <c r="J71" s="53">
        <f>Calculations!F46</f>
        <v>0</v>
      </c>
      <c r="K71" s="53">
        <f>Calculations!J46</f>
        <v>0</v>
      </c>
      <c r="L71" s="53">
        <f>Calculations!E46</f>
        <v>0</v>
      </c>
      <c r="M71" s="53">
        <f>Calculations!I46</f>
        <v>0</v>
      </c>
      <c r="N71" s="53">
        <f>Calculations!O46</f>
        <v>0.35400218402799999</v>
      </c>
      <c r="O71" s="53">
        <f>Calculations!R46</f>
        <v>5.9522175072804915</v>
      </c>
      <c r="P71" s="53">
        <f>Calculations!N46</f>
        <v>3.6799999999999999E-2</v>
      </c>
      <c r="Q71" s="53">
        <f>Calculations!Q46</f>
        <v>0.6187577765073814</v>
      </c>
      <c r="R71" s="53">
        <f>Calculations!M46</f>
        <v>5.4800000000000001E-2</v>
      </c>
      <c r="S71" s="53">
        <f>Calculations!P46</f>
        <v>0.92141103675555702</v>
      </c>
      <c r="T71" s="36"/>
      <c r="U71" s="36" t="s">
        <v>53</v>
      </c>
      <c r="V71" s="43" t="s">
        <v>56</v>
      </c>
      <c r="W71" s="48" t="s">
        <v>428</v>
      </c>
      <c r="X71" s="32" t="s">
        <v>450</v>
      </c>
      <c r="Y71" s="13" t="s">
        <v>450</v>
      </c>
      <c r="Z71" s="13"/>
    </row>
    <row r="72" spans="2:26" ht="25.5" x14ac:dyDescent="0.2">
      <c r="B72" s="13" t="str">
        <f>Calculations!A47</f>
        <v>KAD4</v>
      </c>
      <c r="C72" s="32" t="str">
        <f>Calculations!B47</f>
        <v>Garden Centre, Ladgate Lane, Ladgate Lane</v>
      </c>
      <c r="D72" s="13" t="str">
        <f>Calculations!C47</f>
        <v>SHLAA</v>
      </c>
      <c r="E72" s="44">
        <f>Calculations!D47</f>
        <v>1.8420099999999999</v>
      </c>
      <c r="F72" s="53">
        <f>Calculations!H47</f>
        <v>1.8420099999999999</v>
      </c>
      <c r="G72" s="53">
        <f>Calculations!L47</f>
        <v>100</v>
      </c>
      <c r="H72" s="53">
        <f>Calculations!G47</f>
        <v>0</v>
      </c>
      <c r="I72" s="53">
        <f>Calculations!K47</f>
        <v>0</v>
      </c>
      <c r="J72" s="53">
        <f>Calculations!F47</f>
        <v>0</v>
      </c>
      <c r="K72" s="53">
        <f>Calculations!J47</f>
        <v>0</v>
      </c>
      <c r="L72" s="53">
        <f>Calculations!E47</f>
        <v>0</v>
      </c>
      <c r="M72" s="53">
        <f>Calculations!I47</f>
        <v>0</v>
      </c>
      <c r="N72" s="53">
        <f>Calculations!O47</f>
        <v>3.6626434773400003E-2</v>
      </c>
      <c r="O72" s="53">
        <f>Calculations!R47</f>
        <v>1.9883950018403811</v>
      </c>
      <c r="P72" s="53">
        <f>Calculations!N47</f>
        <v>0</v>
      </c>
      <c r="Q72" s="53">
        <f>Calculations!Q47</f>
        <v>0</v>
      </c>
      <c r="R72" s="53">
        <f>Calculations!M47</f>
        <v>0</v>
      </c>
      <c r="S72" s="53">
        <f>Calculations!P47</f>
        <v>0</v>
      </c>
      <c r="T72" s="36"/>
      <c r="U72" s="36" t="s">
        <v>53</v>
      </c>
      <c r="V72" s="43" t="s">
        <v>56</v>
      </c>
      <c r="W72" s="48" t="s">
        <v>428</v>
      </c>
      <c r="X72" s="32" t="s">
        <v>439</v>
      </c>
      <c r="Y72" s="13" t="s">
        <v>475</v>
      </c>
      <c r="Z72" s="13"/>
    </row>
    <row r="73" spans="2:26" x14ac:dyDescent="0.2">
      <c r="B73" s="13" t="str">
        <f>Calculations!A48</f>
        <v>KAD5</v>
      </c>
      <c r="C73" s="32" t="str">
        <f>Calculations!B48</f>
        <v>Natures World, Ladgate Lane</v>
      </c>
      <c r="D73" s="13" t="str">
        <f>Calculations!C48</f>
        <v>SHLAA</v>
      </c>
      <c r="E73" s="44">
        <f>Calculations!D48</f>
        <v>8.8518799999999995</v>
      </c>
      <c r="F73" s="53">
        <f>Calculations!H48</f>
        <v>8.8518799999999995</v>
      </c>
      <c r="G73" s="53">
        <f>Calculations!L48</f>
        <v>100</v>
      </c>
      <c r="H73" s="53">
        <f>Calculations!G48</f>
        <v>0</v>
      </c>
      <c r="I73" s="53">
        <f>Calculations!K48</f>
        <v>0</v>
      </c>
      <c r="J73" s="53">
        <f>Calculations!F48</f>
        <v>0</v>
      </c>
      <c r="K73" s="53">
        <f>Calculations!J48</f>
        <v>0</v>
      </c>
      <c r="L73" s="53">
        <f>Calculations!E48</f>
        <v>0</v>
      </c>
      <c r="M73" s="53">
        <f>Calculations!I48</f>
        <v>0</v>
      </c>
      <c r="N73" s="53">
        <f>Calculations!O48</f>
        <v>0.286340670681</v>
      </c>
      <c r="O73" s="53">
        <f>Calculations!R48</f>
        <v>3.2348006376159644</v>
      </c>
      <c r="P73" s="53">
        <f>Calculations!N48</f>
        <v>8.8119715331899995E-2</v>
      </c>
      <c r="Q73" s="53">
        <f>Calculations!Q48</f>
        <v>0.99549152645426742</v>
      </c>
      <c r="R73" s="53">
        <f>Calculations!M48</f>
        <v>8.5857578938199994E-2</v>
      </c>
      <c r="S73" s="53">
        <f>Calculations!P48</f>
        <v>0.96993609197368236</v>
      </c>
      <c r="T73" s="36"/>
      <c r="U73" s="36" t="s">
        <v>53</v>
      </c>
      <c r="V73" s="43" t="s">
        <v>56</v>
      </c>
      <c r="W73" s="48" t="s">
        <v>428</v>
      </c>
      <c r="X73" s="32" t="s">
        <v>439</v>
      </c>
      <c r="Y73" s="13" t="s">
        <v>475</v>
      </c>
      <c r="Z73" s="13"/>
    </row>
    <row r="74" spans="2:26" ht="25.5" x14ac:dyDescent="0.2">
      <c r="B74" s="13" t="str">
        <f>Calculations!A49</f>
        <v>LAD2</v>
      </c>
      <c r="C74" s="32" t="str">
        <f>Calculations!B49</f>
        <v>land adj Netherby House, Ladgate Lane</v>
      </c>
      <c r="D74" s="13" t="str">
        <f>Calculations!C49</f>
        <v>SHLAA</v>
      </c>
      <c r="E74" s="44">
        <f>Calculations!D49</f>
        <v>0.47357500000000002</v>
      </c>
      <c r="F74" s="53">
        <f>Calculations!H49</f>
        <v>0.47357500000000002</v>
      </c>
      <c r="G74" s="53">
        <f>Calculations!L49</f>
        <v>100</v>
      </c>
      <c r="H74" s="53">
        <f>Calculations!G49</f>
        <v>0</v>
      </c>
      <c r="I74" s="53">
        <f>Calculations!K49</f>
        <v>0</v>
      </c>
      <c r="J74" s="53">
        <f>Calculations!F49</f>
        <v>0</v>
      </c>
      <c r="K74" s="53">
        <f>Calculations!J49</f>
        <v>0</v>
      </c>
      <c r="L74" s="53">
        <f>Calculations!E49</f>
        <v>0</v>
      </c>
      <c r="M74" s="53">
        <f>Calculations!I49</f>
        <v>0</v>
      </c>
      <c r="N74" s="53">
        <f>Calculations!O49</f>
        <v>1.7600000000000001E-2</v>
      </c>
      <c r="O74" s="53">
        <f>Calculations!R49</f>
        <v>3.7164123950799768</v>
      </c>
      <c r="P74" s="53">
        <f>Calculations!N49</f>
        <v>5.5999999999999999E-3</v>
      </c>
      <c r="Q74" s="53">
        <f>Calculations!Q49</f>
        <v>1.1824948529799926</v>
      </c>
      <c r="R74" s="53">
        <f>Calculations!M49</f>
        <v>1.0800000000000001E-2</v>
      </c>
      <c r="S74" s="53">
        <f>Calculations!P49</f>
        <v>2.2805257878899856</v>
      </c>
      <c r="T74" s="36"/>
      <c r="U74" s="36" t="s">
        <v>53</v>
      </c>
      <c r="V74" s="43" t="s">
        <v>56</v>
      </c>
      <c r="W74" s="48" t="s">
        <v>428</v>
      </c>
      <c r="X74" s="32" t="s">
        <v>447</v>
      </c>
      <c r="Y74" s="32" t="s">
        <v>447</v>
      </c>
      <c r="Z74" s="32"/>
    </row>
    <row r="75" spans="2:26" ht="25.5" x14ac:dyDescent="0.2">
      <c r="B75" s="13" t="str">
        <f>Calculations!A50</f>
        <v>LAD3</v>
      </c>
      <c r="C75" s="32" t="str">
        <f>Calculations!B50</f>
        <v>Ladgate Woods (former police headquarters), Ladgate Lane</v>
      </c>
      <c r="D75" s="13" t="str">
        <f>Calculations!C50</f>
        <v>SHLAA</v>
      </c>
      <c r="E75" s="44">
        <f>Calculations!D50</f>
        <v>23.617799999999999</v>
      </c>
      <c r="F75" s="53">
        <f>Calculations!H50</f>
        <v>23.094390555274902</v>
      </c>
      <c r="G75" s="53">
        <f>Calculations!L50</f>
        <v>97.783834884175931</v>
      </c>
      <c r="H75" s="53">
        <f>Calculations!G50</f>
        <v>0.24470185852000001</v>
      </c>
      <c r="I75" s="53">
        <f>Calculations!K50</f>
        <v>1.0360908235314044</v>
      </c>
      <c r="J75" s="53">
        <f>Calculations!F50</f>
        <v>0.25663527515700002</v>
      </c>
      <c r="K75" s="53">
        <f>Calculations!J50</f>
        <v>1.0866180387546682</v>
      </c>
      <c r="L75" s="53">
        <f>Calculations!E50</f>
        <v>2.20723110481E-2</v>
      </c>
      <c r="M75" s="53">
        <f>Calculations!I50</f>
        <v>9.3456253538009473E-2</v>
      </c>
      <c r="N75" s="53">
        <f>Calculations!O50</f>
        <v>0.82064494441000002</v>
      </c>
      <c r="O75" s="53">
        <f>Calculations!R50</f>
        <v>3.4746883469671181</v>
      </c>
      <c r="P75" s="53">
        <f>Calculations!N50</f>
        <v>0.132753016503</v>
      </c>
      <c r="Q75" s="53">
        <f>Calculations!Q50</f>
        <v>0.56208883343495164</v>
      </c>
      <c r="R75" s="53">
        <f>Calculations!M50</f>
        <v>0.21265281337700001</v>
      </c>
      <c r="S75" s="53">
        <f>Calculations!P50</f>
        <v>0.90039213380162431</v>
      </c>
      <c r="T75" s="36"/>
      <c r="U75" s="36" t="s">
        <v>53</v>
      </c>
      <c r="V75" s="43" t="s">
        <v>55</v>
      </c>
      <c r="W75" s="48" t="s">
        <v>427</v>
      </c>
      <c r="X75" s="32" t="s">
        <v>451</v>
      </c>
      <c r="Y75" s="32" t="s">
        <v>447</v>
      </c>
      <c r="Z75" s="32"/>
    </row>
    <row r="76" spans="2:26" x14ac:dyDescent="0.2">
      <c r="B76" s="13" t="str">
        <f>Calculations!A51</f>
        <v>LAD4</v>
      </c>
      <c r="C76" s="32" t="str">
        <f>Calculations!B51</f>
        <v>The Grove Pub, Dipton Green</v>
      </c>
      <c r="D76" s="13" t="str">
        <f>Calculations!C51</f>
        <v>SHLAA</v>
      </c>
      <c r="E76" s="44">
        <f>Calculations!D51</f>
        <v>0.340223</v>
      </c>
      <c r="F76" s="53">
        <f>Calculations!H51</f>
        <v>0.340223</v>
      </c>
      <c r="G76" s="53">
        <f>Calculations!L51</f>
        <v>100</v>
      </c>
      <c r="H76" s="53">
        <f>Calculations!G51</f>
        <v>0</v>
      </c>
      <c r="I76" s="53">
        <f>Calculations!K51</f>
        <v>0</v>
      </c>
      <c r="J76" s="53">
        <f>Calculations!F51</f>
        <v>0</v>
      </c>
      <c r="K76" s="53">
        <f>Calculations!J51</f>
        <v>0</v>
      </c>
      <c r="L76" s="53">
        <f>Calculations!E51</f>
        <v>0</v>
      </c>
      <c r="M76" s="53">
        <f>Calculations!I51</f>
        <v>0</v>
      </c>
      <c r="N76" s="53">
        <f>Calculations!O51</f>
        <v>1.5951623053100001E-4</v>
      </c>
      <c r="O76" s="53">
        <f>Calculations!R51</f>
        <v>4.6885786831284193E-2</v>
      </c>
      <c r="P76" s="53">
        <f>Calculations!N51</f>
        <v>0</v>
      </c>
      <c r="Q76" s="53">
        <f>Calculations!Q51</f>
        <v>0</v>
      </c>
      <c r="R76" s="53">
        <f>Calculations!M51</f>
        <v>0</v>
      </c>
      <c r="S76" s="53">
        <f>Calculations!P51</f>
        <v>0</v>
      </c>
      <c r="T76" s="36"/>
      <c r="U76" s="36" t="s">
        <v>53</v>
      </c>
      <c r="V76" s="43" t="s">
        <v>56</v>
      </c>
      <c r="W76" s="48" t="s">
        <v>428</v>
      </c>
      <c r="X76" s="32" t="s">
        <v>439</v>
      </c>
      <c r="Y76" s="13" t="s">
        <v>475</v>
      </c>
      <c r="Z76" s="13"/>
    </row>
    <row r="77" spans="2:26" ht="25.5" x14ac:dyDescent="0.2">
      <c r="B77" s="13" t="str">
        <f>Calculations!A52</f>
        <v>LAD5</v>
      </c>
      <c r="C77" s="32" t="str">
        <f>Calculations!B52</f>
        <v>Land at St Agnes Church, Gretton Avenue</v>
      </c>
      <c r="D77" s="13" t="str">
        <f>Calculations!C52</f>
        <v>SHLAA</v>
      </c>
      <c r="E77" s="44">
        <f>Calculations!D52</f>
        <v>0.54927899999999996</v>
      </c>
      <c r="F77" s="53">
        <f>Calculations!H52</f>
        <v>0.54927899999999996</v>
      </c>
      <c r="G77" s="53">
        <f>Calculations!L52</f>
        <v>100</v>
      </c>
      <c r="H77" s="53">
        <f>Calculations!G52</f>
        <v>0</v>
      </c>
      <c r="I77" s="53">
        <f>Calculations!K52</f>
        <v>0</v>
      </c>
      <c r="J77" s="53">
        <f>Calculations!F52</f>
        <v>0</v>
      </c>
      <c r="K77" s="53">
        <f>Calculations!J52</f>
        <v>0</v>
      </c>
      <c r="L77" s="53">
        <f>Calculations!E52</f>
        <v>0</v>
      </c>
      <c r="M77" s="53">
        <f>Calculations!I52</f>
        <v>0</v>
      </c>
      <c r="N77" s="53">
        <f>Calculations!O52</f>
        <v>1.38453020515E-3</v>
      </c>
      <c r="O77" s="53">
        <f>Calculations!R52</f>
        <v>0.25206319650851394</v>
      </c>
      <c r="P77" s="53">
        <f>Calculations!N52</f>
        <v>0</v>
      </c>
      <c r="Q77" s="53">
        <f>Calculations!Q52</f>
        <v>0</v>
      </c>
      <c r="R77" s="53">
        <f>Calculations!M52</f>
        <v>0</v>
      </c>
      <c r="S77" s="53">
        <f>Calculations!P52</f>
        <v>0</v>
      </c>
      <c r="T77" s="36"/>
      <c r="U77" s="36" t="s">
        <v>53</v>
      </c>
      <c r="V77" s="43" t="s">
        <v>56</v>
      </c>
      <c r="W77" s="48" t="s">
        <v>428</v>
      </c>
      <c r="X77" s="32" t="s">
        <v>439</v>
      </c>
      <c r="Y77" s="13" t="s">
        <v>475</v>
      </c>
      <c r="Z77" s="13"/>
    </row>
    <row r="78" spans="2:26" ht="63.75" x14ac:dyDescent="0.2">
      <c r="B78" s="13" t="str">
        <f>Calculations!A53</f>
        <v>LIN1</v>
      </c>
      <c r="C78" s="32" t="str">
        <f>Calculations!B53</f>
        <v>Westcote Cottage, Hollins Lane</v>
      </c>
      <c r="D78" s="13" t="str">
        <f>Calculations!C53</f>
        <v>SHLAA</v>
      </c>
      <c r="E78" s="44">
        <f>Calculations!D53</f>
        <v>9.0211399999999997E-2</v>
      </c>
      <c r="F78" s="53">
        <f>Calculations!H53</f>
        <v>9.0211399999999997E-2</v>
      </c>
      <c r="G78" s="53">
        <f>Calculations!L53</f>
        <v>100</v>
      </c>
      <c r="H78" s="53">
        <f>Calculations!G53</f>
        <v>0</v>
      </c>
      <c r="I78" s="53">
        <f>Calculations!K53</f>
        <v>0</v>
      </c>
      <c r="J78" s="53">
        <f>Calculations!F53</f>
        <v>0</v>
      </c>
      <c r="K78" s="53">
        <f>Calculations!J53</f>
        <v>0</v>
      </c>
      <c r="L78" s="53">
        <f>Calculations!E53</f>
        <v>0</v>
      </c>
      <c r="M78" s="53">
        <f>Calculations!I53</f>
        <v>0</v>
      </c>
      <c r="N78" s="53">
        <f>Calculations!O53</f>
        <v>1.6847611402000001E-2</v>
      </c>
      <c r="O78" s="53">
        <f>Calculations!R53</f>
        <v>18.675701077690849</v>
      </c>
      <c r="P78" s="53">
        <f>Calculations!N53</f>
        <v>5.4878998143300002E-2</v>
      </c>
      <c r="Q78" s="53">
        <f>Calculations!Q53</f>
        <v>60.833772830595692</v>
      </c>
      <c r="R78" s="53">
        <f>Calculations!M53</f>
        <v>1.8484776713000001E-2</v>
      </c>
      <c r="S78" s="53">
        <f>Calculations!P53</f>
        <v>20.490510858938009</v>
      </c>
      <c r="T78" s="36" t="s">
        <v>51</v>
      </c>
      <c r="U78" s="36" t="s">
        <v>53</v>
      </c>
      <c r="V78" s="43" t="s">
        <v>54</v>
      </c>
      <c r="W78" s="48" t="s">
        <v>424</v>
      </c>
      <c r="X78" s="32" t="s">
        <v>452</v>
      </c>
      <c r="Y78" s="32" t="s">
        <v>447</v>
      </c>
      <c r="Z78" s="32" t="s">
        <v>476</v>
      </c>
    </row>
    <row r="79" spans="2:26" x14ac:dyDescent="0.2">
      <c r="B79" s="13" t="str">
        <f>Calculations!A54</f>
        <v>LIN3</v>
      </c>
      <c r="C79" s="32" t="str">
        <f>Calculations!B54</f>
        <v>1 Burlam Road</v>
      </c>
      <c r="D79" s="13" t="str">
        <f>Calculations!C54</f>
        <v>SHLAA</v>
      </c>
      <c r="E79" s="44">
        <f>Calculations!D54</f>
        <v>0.35327199999999997</v>
      </c>
      <c r="F79" s="53">
        <f>Calculations!H54</f>
        <v>0.35327199999999997</v>
      </c>
      <c r="G79" s="53">
        <f>Calculations!L54</f>
        <v>100</v>
      </c>
      <c r="H79" s="53">
        <f>Calculations!G54</f>
        <v>0</v>
      </c>
      <c r="I79" s="53">
        <f>Calculations!K54</f>
        <v>0</v>
      </c>
      <c r="J79" s="53">
        <f>Calculations!F54</f>
        <v>0</v>
      </c>
      <c r="K79" s="53">
        <f>Calculations!J54</f>
        <v>0</v>
      </c>
      <c r="L79" s="53">
        <f>Calculations!E54</f>
        <v>0</v>
      </c>
      <c r="M79" s="53">
        <f>Calculations!I54</f>
        <v>0</v>
      </c>
      <c r="N79" s="53">
        <f>Calculations!O54</f>
        <v>2.3755849375499999E-3</v>
      </c>
      <c r="O79" s="53">
        <f>Calculations!R54</f>
        <v>0.67245208721608285</v>
      </c>
      <c r="P79" s="53">
        <f>Calculations!N54</f>
        <v>1.58773723928E-4</v>
      </c>
      <c r="Q79" s="53">
        <f>Calculations!Q54</f>
        <v>4.4943761160805271E-2</v>
      </c>
      <c r="R79" s="53">
        <f>Calculations!M54</f>
        <v>0</v>
      </c>
      <c r="S79" s="53">
        <f>Calculations!P54</f>
        <v>0</v>
      </c>
      <c r="T79" s="36"/>
      <c r="U79" s="36" t="s">
        <v>53</v>
      </c>
      <c r="V79" s="43" t="s">
        <v>56</v>
      </c>
      <c r="W79" s="48" t="s">
        <v>428</v>
      </c>
      <c r="X79" s="32" t="s">
        <v>453</v>
      </c>
      <c r="Y79" s="32" t="s">
        <v>447</v>
      </c>
      <c r="Z79" s="32"/>
    </row>
    <row r="80" spans="2:26" x14ac:dyDescent="0.2">
      <c r="B80" s="13" t="str">
        <f>Calculations!A55</f>
        <v>LIN4</v>
      </c>
      <c r="C80" s="32" t="str">
        <f>Calculations!B55</f>
        <v>Land between 16-18 Cambridge Road</v>
      </c>
      <c r="D80" s="13" t="str">
        <f>Calculations!C55</f>
        <v>SHLAA</v>
      </c>
      <c r="E80" s="44">
        <f>Calculations!D55</f>
        <v>0.42362899999999998</v>
      </c>
      <c r="F80" s="53">
        <f>Calculations!H55</f>
        <v>0.42362899999999998</v>
      </c>
      <c r="G80" s="53">
        <f>Calculations!L55</f>
        <v>100</v>
      </c>
      <c r="H80" s="53">
        <f>Calculations!G55</f>
        <v>0</v>
      </c>
      <c r="I80" s="53">
        <f>Calculations!K55</f>
        <v>0</v>
      </c>
      <c r="J80" s="53">
        <f>Calculations!F55</f>
        <v>0</v>
      </c>
      <c r="K80" s="53">
        <f>Calculations!J55</f>
        <v>0</v>
      </c>
      <c r="L80" s="53">
        <f>Calculations!E55</f>
        <v>0</v>
      </c>
      <c r="M80" s="53">
        <f>Calculations!I55</f>
        <v>0</v>
      </c>
      <c r="N80" s="53">
        <f>Calculations!O55</f>
        <v>7.2481524496099994E-5</v>
      </c>
      <c r="O80" s="53">
        <f>Calculations!R55</f>
        <v>1.7109670134976593E-2</v>
      </c>
      <c r="P80" s="53">
        <f>Calculations!N55</f>
        <v>0</v>
      </c>
      <c r="Q80" s="53">
        <f>Calculations!Q55</f>
        <v>0</v>
      </c>
      <c r="R80" s="53">
        <f>Calculations!M55</f>
        <v>0</v>
      </c>
      <c r="S80" s="53">
        <f>Calculations!P55</f>
        <v>0</v>
      </c>
      <c r="T80" s="36"/>
      <c r="U80" s="36" t="s">
        <v>53</v>
      </c>
      <c r="V80" s="43" t="s">
        <v>56</v>
      </c>
      <c r="W80" s="48" t="s">
        <v>428</v>
      </c>
      <c r="X80" s="32" t="s">
        <v>454</v>
      </c>
      <c r="Y80" s="32" t="s">
        <v>447</v>
      </c>
      <c r="Z80" s="32"/>
    </row>
    <row r="81" spans="2:26" x14ac:dyDescent="0.2">
      <c r="B81" s="13" t="str">
        <f>Calculations!A56</f>
        <v>LIN5</v>
      </c>
      <c r="C81" s="32" t="str">
        <f>Calculations!B56</f>
        <v>Dorman's Club Field, Oxford Road</v>
      </c>
      <c r="D81" s="13" t="str">
        <f>Calculations!C56</f>
        <v>SHLAA</v>
      </c>
      <c r="E81" s="44">
        <f>Calculations!D56</f>
        <v>1.77223</v>
      </c>
      <c r="F81" s="53">
        <f>Calculations!H56</f>
        <v>1.77223</v>
      </c>
      <c r="G81" s="53">
        <f>Calculations!L56</f>
        <v>100</v>
      </c>
      <c r="H81" s="53">
        <f>Calculations!G56</f>
        <v>0</v>
      </c>
      <c r="I81" s="53">
        <f>Calculations!K56</f>
        <v>0</v>
      </c>
      <c r="J81" s="53">
        <f>Calculations!F56</f>
        <v>0</v>
      </c>
      <c r="K81" s="53">
        <f>Calculations!J56</f>
        <v>0</v>
      </c>
      <c r="L81" s="53">
        <f>Calculations!E56</f>
        <v>0</v>
      </c>
      <c r="M81" s="53">
        <f>Calculations!I56</f>
        <v>0</v>
      </c>
      <c r="N81" s="53">
        <f>Calculations!O56</f>
        <v>4.4140320023899997E-2</v>
      </c>
      <c r="O81" s="53">
        <f>Calculations!R56</f>
        <v>2.4906654341648657</v>
      </c>
      <c r="P81" s="53">
        <f>Calculations!N56</f>
        <v>2.4E-2</v>
      </c>
      <c r="Q81" s="53">
        <f>Calculations!Q56</f>
        <v>1.3542260316098926</v>
      </c>
      <c r="R81" s="53">
        <f>Calculations!M56</f>
        <v>3.8399999999999997E-2</v>
      </c>
      <c r="S81" s="53">
        <f>Calculations!P56</f>
        <v>2.166761650575828</v>
      </c>
      <c r="T81" s="36"/>
      <c r="U81" s="36" t="s">
        <v>53</v>
      </c>
      <c r="V81" s="43" t="s">
        <v>56</v>
      </c>
      <c r="W81" s="48" t="s">
        <v>428</v>
      </c>
      <c r="X81" s="32" t="s">
        <v>439</v>
      </c>
      <c r="Y81" s="13" t="s">
        <v>475</v>
      </c>
      <c r="Z81" s="13"/>
    </row>
    <row r="82" spans="2:26" ht="25.5" x14ac:dyDescent="0.2">
      <c r="B82" s="13" t="str">
        <f>Calculations!A57</f>
        <v>LIN6</v>
      </c>
      <c r="C82" s="32" t="str">
        <f>Calculations!B57</f>
        <v>Cleveland College of Art and Design, Green Lane</v>
      </c>
      <c r="D82" s="13" t="str">
        <f>Calculations!C57</f>
        <v>SHLAA</v>
      </c>
      <c r="E82" s="44">
        <f>Calculations!D57</f>
        <v>0.86281600000000003</v>
      </c>
      <c r="F82" s="53">
        <f>Calculations!H57</f>
        <v>0.86281600000000003</v>
      </c>
      <c r="G82" s="53">
        <f>Calculations!L57</f>
        <v>100</v>
      </c>
      <c r="H82" s="53">
        <f>Calculations!G57</f>
        <v>0</v>
      </c>
      <c r="I82" s="53">
        <f>Calculations!K57</f>
        <v>0</v>
      </c>
      <c r="J82" s="53">
        <f>Calculations!F57</f>
        <v>0</v>
      </c>
      <c r="K82" s="53">
        <f>Calculations!J57</f>
        <v>0</v>
      </c>
      <c r="L82" s="53">
        <f>Calculations!E57</f>
        <v>0</v>
      </c>
      <c r="M82" s="53">
        <f>Calculations!I57</f>
        <v>0</v>
      </c>
      <c r="N82" s="53">
        <f>Calculations!O57</f>
        <v>1.6E-2</v>
      </c>
      <c r="O82" s="53">
        <f>Calculations!R57</f>
        <v>1.8543930571523939</v>
      </c>
      <c r="P82" s="53">
        <f>Calculations!N57</f>
        <v>0</v>
      </c>
      <c r="Q82" s="53">
        <f>Calculations!Q57</f>
        <v>0</v>
      </c>
      <c r="R82" s="53">
        <f>Calculations!M57</f>
        <v>0</v>
      </c>
      <c r="S82" s="53">
        <f>Calculations!P57</f>
        <v>0</v>
      </c>
      <c r="T82" s="36"/>
      <c r="U82" s="36" t="s">
        <v>53</v>
      </c>
      <c r="V82" s="43" t="s">
        <v>56</v>
      </c>
      <c r="W82" s="48" t="s">
        <v>428</v>
      </c>
      <c r="X82" s="32" t="s">
        <v>455</v>
      </c>
      <c r="Y82" s="13" t="s">
        <v>455</v>
      </c>
      <c r="Z82" s="13"/>
    </row>
    <row r="83" spans="2:26" x14ac:dyDescent="0.2">
      <c r="B83" s="13" t="str">
        <f>Calculations!A58</f>
        <v>LON1</v>
      </c>
      <c r="C83" s="32" t="str">
        <f>Calculations!B58</f>
        <v>Hutton Road</v>
      </c>
      <c r="D83" s="13" t="str">
        <f>Calculations!C58</f>
        <v>SHLAA</v>
      </c>
      <c r="E83" s="44">
        <f>Calculations!D58</f>
        <v>3.1228400000000001</v>
      </c>
      <c r="F83" s="53">
        <f>Calculations!H58</f>
        <v>3.1228400000000001</v>
      </c>
      <c r="G83" s="53">
        <f>Calculations!L58</f>
        <v>100</v>
      </c>
      <c r="H83" s="53">
        <f>Calculations!G58</f>
        <v>0</v>
      </c>
      <c r="I83" s="53">
        <f>Calculations!K58</f>
        <v>0</v>
      </c>
      <c r="J83" s="53">
        <f>Calculations!F58</f>
        <v>0</v>
      </c>
      <c r="K83" s="53">
        <f>Calculations!J58</f>
        <v>0</v>
      </c>
      <c r="L83" s="53">
        <f>Calculations!E58</f>
        <v>0</v>
      </c>
      <c r="M83" s="53">
        <f>Calculations!I58</f>
        <v>0</v>
      </c>
      <c r="N83" s="53">
        <f>Calculations!O58</f>
        <v>1.6498285784200001E-2</v>
      </c>
      <c r="O83" s="53">
        <f>Calculations!R58</f>
        <v>0.52831031318287203</v>
      </c>
      <c r="P83" s="53">
        <f>Calculations!N58</f>
        <v>2.62118999932E-6</v>
      </c>
      <c r="Q83" s="53">
        <f>Calculations!Q58</f>
        <v>8.3936096608215599E-5</v>
      </c>
      <c r="R83" s="53">
        <f>Calculations!M58</f>
        <v>0</v>
      </c>
      <c r="S83" s="53">
        <f>Calculations!P58</f>
        <v>0</v>
      </c>
      <c r="T83" s="36"/>
      <c r="U83" s="36" t="s">
        <v>53</v>
      </c>
      <c r="V83" s="43" t="s">
        <v>56</v>
      </c>
      <c r="W83" s="48" t="s">
        <v>428</v>
      </c>
      <c r="X83" s="32" t="s">
        <v>439</v>
      </c>
      <c r="Y83" s="13" t="s">
        <v>475</v>
      </c>
      <c r="Z83" s="13"/>
    </row>
    <row r="84" spans="2:26" x14ac:dyDescent="0.2">
      <c r="B84" s="13" t="str">
        <f>Calculations!A59</f>
        <v>LON2</v>
      </c>
      <c r="C84" s="32" t="str">
        <f>Calculations!B59</f>
        <v>Clairville Grange, Clairville Road</v>
      </c>
      <c r="D84" s="13" t="str">
        <f>Calculations!C59</f>
        <v>SHLAA</v>
      </c>
      <c r="E84" s="44">
        <f>Calculations!D59</f>
        <v>4.4592200000000002</v>
      </c>
      <c r="F84" s="53">
        <f>Calculations!H59</f>
        <v>4.4592200000000002</v>
      </c>
      <c r="G84" s="53">
        <f>Calculations!L59</f>
        <v>100</v>
      </c>
      <c r="H84" s="53">
        <f>Calculations!G59</f>
        <v>0</v>
      </c>
      <c r="I84" s="53">
        <f>Calculations!K59</f>
        <v>0</v>
      </c>
      <c r="J84" s="53">
        <f>Calculations!F59</f>
        <v>0</v>
      </c>
      <c r="K84" s="53">
        <f>Calculations!J59</f>
        <v>0</v>
      </c>
      <c r="L84" s="53">
        <f>Calculations!E59</f>
        <v>0</v>
      </c>
      <c r="M84" s="53">
        <f>Calculations!I59</f>
        <v>0</v>
      </c>
      <c r="N84" s="53">
        <f>Calculations!O59</f>
        <v>0.103495071666</v>
      </c>
      <c r="O84" s="53">
        <f>Calculations!R59</f>
        <v>2.3209232032956435</v>
      </c>
      <c r="P84" s="53">
        <f>Calculations!N59</f>
        <v>8.4354892299799995E-3</v>
      </c>
      <c r="Q84" s="53">
        <f>Calculations!Q59</f>
        <v>0.18916961329515025</v>
      </c>
      <c r="R84" s="53">
        <f>Calculations!M59</f>
        <v>8.6171699997000008E-3</v>
      </c>
      <c r="S84" s="53">
        <f>Calculations!P59</f>
        <v>0.19324388569525613</v>
      </c>
      <c r="T84" s="36"/>
      <c r="U84" s="36" t="s">
        <v>53</v>
      </c>
      <c r="V84" s="43" t="s">
        <v>56</v>
      </c>
      <c r="W84" s="48" t="s">
        <v>428</v>
      </c>
      <c r="X84" s="32" t="s">
        <v>456</v>
      </c>
      <c r="Y84" s="32" t="s">
        <v>447</v>
      </c>
      <c r="Z84" s="32"/>
    </row>
    <row r="85" spans="2:26" x14ac:dyDescent="0.2">
      <c r="B85" s="13" t="str">
        <f>Calculations!A60</f>
        <v>LON3</v>
      </c>
      <c r="C85" s="32" t="str">
        <f>Calculations!B60</f>
        <v>Land at rear of 50-60 Hutton Road</v>
      </c>
      <c r="D85" s="13" t="str">
        <f>Calculations!C60</f>
        <v>SHLAA</v>
      </c>
      <c r="E85" s="44">
        <f>Calculations!D60</f>
        <v>0.31351600000000002</v>
      </c>
      <c r="F85" s="53">
        <f>Calculations!H60</f>
        <v>0.31351600000000002</v>
      </c>
      <c r="G85" s="53">
        <f>Calculations!L60</f>
        <v>100</v>
      </c>
      <c r="H85" s="53">
        <f>Calculations!G60</f>
        <v>0</v>
      </c>
      <c r="I85" s="53">
        <f>Calculations!K60</f>
        <v>0</v>
      </c>
      <c r="J85" s="53">
        <f>Calculations!F60</f>
        <v>0</v>
      </c>
      <c r="K85" s="53">
        <f>Calculations!J60</f>
        <v>0</v>
      </c>
      <c r="L85" s="53">
        <f>Calculations!E60</f>
        <v>0</v>
      </c>
      <c r="M85" s="53">
        <f>Calculations!I60</f>
        <v>0</v>
      </c>
      <c r="N85" s="53">
        <f>Calculations!O60</f>
        <v>4.1964055780600003E-3</v>
      </c>
      <c r="O85" s="53">
        <f>Calculations!R60</f>
        <v>1.3384980600862475</v>
      </c>
      <c r="P85" s="53">
        <f>Calculations!N60</f>
        <v>5.98981856035E-4</v>
      </c>
      <c r="Q85" s="53">
        <f>Calculations!Q60</f>
        <v>0.19105304228013881</v>
      </c>
      <c r="R85" s="53">
        <f>Calculations!M60</f>
        <v>0</v>
      </c>
      <c r="S85" s="53">
        <f>Calculations!P60</f>
        <v>0</v>
      </c>
      <c r="T85" s="36"/>
      <c r="U85" s="36" t="s">
        <v>53</v>
      </c>
      <c r="V85" s="43" t="s">
        <v>56</v>
      </c>
      <c r="W85" s="48" t="s">
        <v>428</v>
      </c>
      <c r="X85" s="32" t="s">
        <v>454</v>
      </c>
      <c r="Y85" s="32" t="s">
        <v>447</v>
      </c>
      <c r="Z85" s="32"/>
    </row>
    <row r="86" spans="2:26" x14ac:dyDescent="0.2">
      <c r="B86" s="13" t="str">
        <f>Calculations!A61</f>
        <v>LON4</v>
      </c>
      <c r="C86" s="32" t="str">
        <f>Calculations!B61</f>
        <v>Land adjacent Grassington Road</v>
      </c>
      <c r="D86" s="13" t="str">
        <f>Calculations!C61</f>
        <v>SHLAA</v>
      </c>
      <c r="E86" s="44">
        <f>Calculations!D61</f>
        <v>0.131718</v>
      </c>
      <c r="F86" s="53">
        <f>Calculations!H61</f>
        <v>0.131718</v>
      </c>
      <c r="G86" s="53">
        <f>Calculations!L61</f>
        <v>100</v>
      </c>
      <c r="H86" s="53">
        <f>Calculations!G61</f>
        <v>0</v>
      </c>
      <c r="I86" s="53">
        <f>Calculations!K61</f>
        <v>0</v>
      </c>
      <c r="J86" s="53">
        <f>Calculations!F61</f>
        <v>0</v>
      </c>
      <c r="K86" s="53">
        <f>Calculations!J61</f>
        <v>0</v>
      </c>
      <c r="L86" s="53">
        <f>Calculations!E61</f>
        <v>0</v>
      </c>
      <c r="M86" s="53">
        <f>Calculations!I61</f>
        <v>0</v>
      </c>
      <c r="N86" s="53">
        <f>Calculations!O61</f>
        <v>7.3068948277100004E-2</v>
      </c>
      <c r="O86" s="53">
        <f>Calculations!R61</f>
        <v>55.473776004114853</v>
      </c>
      <c r="P86" s="53">
        <f>Calculations!N61</f>
        <v>0</v>
      </c>
      <c r="Q86" s="53">
        <f>Calculations!Q61</f>
        <v>0</v>
      </c>
      <c r="R86" s="53">
        <f>Calculations!M61</f>
        <v>0</v>
      </c>
      <c r="S86" s="53">
        <f>Calculations!P61</f>
        <v>0</v>
      </c>
      <c r="T86" s="36"/>
      <c r="U86" s="36" t="s">
        <v>53</v>
      </c>
      <c r="V86" s="43" t="s">
        <v>56</v>
      </c>
      <c r="W86" s="48" t="s">
        <v>428</v>
      </c>
      <c r="X86" s="32" t="s">
        <v>456</v>
      </c>
      <c r="Y86" s="32" t="s">
        <v>447</v>
      </c>
      <c r="Z86" s="32"/>
    </row>
    <row r="87" spans="2:26" x14ac:dyDescent="0.2">
      <c r="B87" s="13" t="str">
        <f>Calculations!A62</f>
        <v>LON5</v>
      </c>
      <c r="C87" s="32" t="str">
        <f>Calculations!B62</f>
        <v>Grove Hill, Marton Burn Road</v>
      </c>
      <c r="D87" s="13" t="str">
        <f>Calculations!C62</f>
        <v>SHLAA</v>
      </c>
      <c r="E87" s="44">
        <f>Calculations!D62</f>
        <v>11.2439</v>
      </c>
      <c r="F87" s="53">
        <f>Calculations!H62</f>
        <v>11.156038090750499</v>
      </c>
      <c r="G87" s="53">
        <f>Calculations!L62</f>
        <v>99.218581548666378</v>
      </c>
      <c r="H87" s="53">
        <f>Calculations!G62</f>
        <v>8.7861909249500006E-2</v>
      </c>
      <c r="I87" s="53">
        <f>Calculations!K62</f>
        <v>0.78141845133361199</v>
      </c>
      <c r="J87" s="53">
        <f>Calculations!F62</f>
        <v>0</v>
      </c>
      <c r="K87" s="53">
        <f>Calculations!J62</f>
        <v>0</v>
      </c>
      <c r="L87" s="53">
        <f>Calculations!E62</f>
        <v>0</v>
      </c>
      <c r="M87" s="53">
        <f>Calculations!I62</f>
        <v>0</v>
      </c>
      <c r="N87" s="53">
        <f>Calculations!O62</f>
        <v>0.41901619056900002</v>
      </c>
      <c r="O87" s="53">
        <f>Calculations!R62</f>
        <v>3.7266090108325405</v>
      </c>
      <c r="P87" s="53">
        <f>Calculations!N62</f>
        <v>0.17567986124099999</v>
      </c>
      <c r="Q87" s="53">
        <f>Calculations!Q62</f>
        <v>1.5624459595069327</v>
      </c>
      <c r="R87" s="53">
        <f>Calculations!M62</f>
        <v>8.5199999999999998E-2</v>
      </c>
      <c r="S87" s="53">
        <f>Calculations!P62</f>
        <v>0.75774419907683277</v>
      </c>
      <c r="T87" s="36"/>
      <c r="U87" s="36" t="s">
        <v>53</v>
      </c>
      <c r="V87" s="43" t="s">
        <v>56</v>
      </c>
      <c r="W87" s="48" t="s">
        <v>428</v>
      </c>
      <c r="X87" s="32" t="s">
        <v>450</v>
      </c>
      <c r="Y87" s="13" t="s">
        <v>450</v>
      </c>
      <c r="Z87" s="13"/>
    </row>
    <row r="88" spans="2:26" ht="25.5" x14ac:dyDescent="0.2">
      <c r="B88" s="13" t="str">
        <f>Calculations!A63</f>
        <v>LON6</v>
      </c>
      <c r="C88" s="32" t="str">
        <f>Calculations!B63</f>
        <v>Acklam Iron &amp; Steelworks Club, Park Road South</v>
      </c>
      <c r="D88" s="13" t="str">
        <f>Calculations!C63</f>
        <v>SHLAA</v>
      </c>
      <c r="E88" s="44">
        <f>Calculations!D63</f>
        <v>2.4794900000000002</v>
      </c>
      <c r="F88" s="53">
        <f>Calculations!H63</f>
        <v>2.271619406338</v>
      </c>
      <c r="G88" s="53">
        <f>Calculations!L63</f>
        <v>91.616397175951505</v>
      </c>
      <c r="H88" s="53">
        <f>Calculations!G63</f>
        <v>0.207870593662</v>
      </c>
      <c r="I88" s="53">
        <f>Calculations!K63</f>
        <v>8.3836028240484932</v>
      </c>
      <c r="J88" s="53">
        <f>Calculations!F63</f>
        <v>0</v>
      </c>
      <c r="K88" s="53">
        <f>Calculations!J63</f>
        <v>0</v>
      </c>
      <c r="L88" s="53">
        <f>Calculations!E63</f>
        <v>0</v>
      </c>
      <c r="M88" s="53">
        <f>Calculations!I63</f>
        <v>0</v>
      </c>
      <c r="N88" s="53">
        <f>Calculations!O63</f>
        <v>0.41483339523500001</v>
      </c>
      <c r="O88" s="53">
        <f>Calculations!R63</f>
        <v>16.730593599288561</v>
      </c>
      <c r="P88" s="53">
        <f>Calculations!N63</f>
        <v>3.9841224105499999E-2</v>
      </c>
      <c r="Q88" s="53">
        <f>Calculations!Q63</f>
        <v>1.6068314091002585</v>
      </c>
      <c r="R88" s="53">
        <f>Calculations!M63</f>
        <v>4.8800000000000003E-2</v>
      </c>
      <c r="S88" s="53">
        <f>Calculations!P63</f>
        <v>1.9681466753243611</v>
      </c>
      <c r="T88" s="36"/>
      <c r="U88" s="36" t="s">
        <v>53</v>
      </c>
      <c r="V88" s="43" t="s">
        <v>56</v>
      </c>
      <c r="W88" s="48" t="s">
        <v>428</v>
      </c>
      <c r="X88" s="32" t="s">
        <v>450</v>
      </c>
      <c r="Y88" s="13" t="s">
        <v>450</v>
      </c>
      <c r="Z88" s="13"/>
    </row>
    <row r="89" spans="2:26" x14ac:dyDescent="0.2">
      <c r="B89" s="13" t="str">
        <f>Calculations!A64</f>
        <v>LON7</v>
      </c>
      <c r="C89" s="32" t="str">
        <f>Calculations!B64</f>
        <v>Beechwood, Kirkham Row</v>
      </c>
      <c r="D89" s="13" t="str">
        <f>Calculations!C64</f>
        <v>SHLAA</v>
      </c>
      <c r="E89" s="44">
        <f>Calculations!D64</f>
        <v>1.75413</v>
      </c>
      <c r="F89" s="53">
        <f>Calculations!H64</f>
        <v>1.75413</v>
      </c>
      <c r="G89" s="53">
        <f>Calculations!L64</f>
        <v>100</v>
      </c>
      <c r="H89" s="53">
        <f>Calculations!G64</f>
        <v>0</v>
      </c>
      <c r="I89" s="53">
        <f>Calculations!K64</f>
        <v>0</v>
      </c>
      <c r="J89" s="53">
        <f>Calculations!F64</f>
        <v>0</v>
      </c>
      <c r="K89" s="53">
        <f>Calculations!J64</f>
        <v>0</v>
      </c>
      <c r="L89" s="53">
        <f>Calculations!E64</f>
        <v>0</v>
      </c>
      <c r="M89" s="53">
        <f>Calculations!I64</f>
        <v>0</v>
      </c>
      <c r="N89" s="53">
        <f>Calculations!O64</f>
        <v>0.220791181418</v>
      </c>
      <c r="O89" s="53">
        <f>Calculations!R64</f>
        <v>12.586933774463693</v>
      </c>
      <c r="P89" s="53">
        <f>Calculations!N64</f>
        <v>0.100622499315</v>
      </c>
      <c r="Q89" s="53">
        <f>Calculations!Q64</f>
        <v>5.7363193899539944</v>
      </c>
      <c r="R89" s="53">
        <f>Calculations!M64</f>
        <v>4.7600000000000003E-2</v>
      </c>
      <c r="S89" s="53">
        <f>Calculations!P64</f>
        <v>2.7135959136438008</v>
      </c>
      <c r="T89" s="36"/>
      <c r="U89" s="36" t="s">
        <v>53</v>
      </c>
      <c r="V89" s="43" t="s">
        <v>56</v>
      </c>
      <c r="W89" s="48" t="s">
        <v>428</v>
      </c>
      <c r="X89" s="32" t="s">
        <v>450</v>
      </c>
      <c r="Y89" s="13" t="s">
        <v>450</v>
      </c>
      <c r="Z89" s="13"/>
    </row>
    <row r="90" spans="2:26" ht="38.25" x14ac:dyDescent="0.2">
      <c r="B90" s="13" t="str">
        <f>Calculations!A65</f>
        <v>LON8</v>
      </c>
      <c r="C90" s="32" t="str">
        <f>Calculations!B65</f>
        <v>Farndale Road</v>
      </c>
      <c r="D90" s="13" t="str">
        <f>Calculations!C65</f>
        <v>SHLAA</v>
      </c>
      <c r="E90" s="44">
        <f>Calculations!D65</f>
        <v>0.41535499999999997</v>
      </c>
      <c r="F90" s="53">
        <f>Calculations!H65</f>
        <v>0.41535499999999997</v>
      </c>
      <c r="G90" s="53">
        <f>Calculations!L65</f>
        <v>100</v>
      </c>
      <c r="H90" s="53">
        <f>Calculations!G65</f>
        <v>0</v>
      </c>
      <c r="I90" s="53">
        <f>Calculations!K65</f>
        <v>0</v>
      </c>
      <c r="J90" s="53">
        <f>Calculations!F65</f>
        <v>0</v>
      </c>
      <c r="K90" s="53">
        <f>Calculations!J65</f>
        <v>0</v>
      </c>
      <c r="L90" s="53">
        <f>Calculations!E65</f>
        <v>0</v>
      </c>
      <c r="M90" s="53">
        <f>Calculations!I65</f>
        <v>0</v>
      </c>
      <c r="N90" s="53">
        <f>Calculations!O65</f>
        <v>0</v>
      </c>
      <c r="O90" s="53">
        <f>Calculations!R65</f>
        <v>0</v>
      </c>
      <c r="P90" s="53">
        <f>Calculations!N65</f>
        <v>0</v>
      </c>
      <c r="Q90" s="53">
        <f>Calculations!Q65</f>
        <v>0</v>
      </c>
      <c r="R90" s="53">
        <f>Calculations!M65</f>
        <v>0</v>
      </c>
      <c r="S90" s="53">
        <f>Calculations!P65</f>
        <v>0</v>
      </c>
      <c r="T90" s="36"/>
      <c r="U90" s="36" t="s">
        <v>53</v>
      </c>
      <c r="V90" s="43" t="s">
        <v>57</v>
      </c>
      <c r="W90" s="48" t="s">
        <v>429</v>
      </c>
      <c r="X90" s="32" t="s">
        <v>439</v>
      </c>
      <c r="Y90" s="13" t="s">
        <v>475</v>
      </c>
      <c r="Z90" s="13"/>
    </row>
    <row r="91" spans="2:26" ht="38.25" x14ac:dyDescent="0.2">
      <c r="B91" s="13" t="str">
        <f>Calculations!A66</f>
        <v>LON9</v>
      </c>
      <c r="C91" s="32" t="str">
        <f>Calculations!B66</f>
        <v>The Mound at The Ridings, Raines Court</v>
      </c>
      <c r="D91" s="13" t="str">
        <f>Calculations!C66</f>
        <v>SHLAA</v>
      </c>
      <c r="E91" s="44">
        <f>Calculations!D66</f>
        <v>0.88171100000000002</v>
      </c>
      <c r="F91" s="53">
        <f>Calculations!H66</f>
        <v>0.88171100000000002</v>
      </c>
      <c r="G91" s="53">
        <f>Calculations!L66</f>
        <v>100</v>
      </c>
      <c r="H91" s="53">
        <f>Calculations!G66</f>
        <v>0</v>
      </c>
      <c r="I91" s="53">
        <f>Calculations!K66</f>
        <v>0</v>
      </c>
      <c r="J91" s="53">
        <f>Calculations!F66</f>
        <v>0</v>
      </c>
      <c r="K91" s="53">
        <f>Calculations!J66</f>
        <v>0</v>
      </c>
      <c r="L91" s="53">
        <f>Calculations!E66</f>
        <v>0</v>
      </c>
      <c r="M91" s="53">
        <f>Calculations!I66</f>
        <v>0</v>
      </c>
      <c r="N91" s="53">
        <f>Calculations!O66</f>
        <v>0</v>
      </c>
      <c r="O91" s="53">
        <f>Calculations!R66</f>
        <v>0</v>
      </c>
      <c r="P91" s="53">
        <f>Calculations!N66</f>
        <v>0</v>
      </c>
      <c r="Q91" s="53">
        <f>Calculations!Q66</f>
        <v>0</v>
      </c>
      <c r="R91" s="53">
        <f>Calculations!M66</f>
        <v>0</v>
      </c>
      <c r="S91" s="53">
        <f>Calculations!P66</f>
        <v>0</v>
      </c>
      <c r="T91" s="36"/>
      <c r="U91" s="36" t="s">
        <v>53</v>
      </c>
      <c r="V91" s="43" t="s">
        <v>57</v>
      </c>
      <c r="W91" s="48" t="s">
        <v>429</v>
      </c>
      <c r="X91" s="32" t="s">
        <v>439</v>
      </c>
      <c r="Y91" s="13" t="s">
        <v>475</v>
      </c>
      <c r="Z91" s="13"/>
    </row>
    <row r="92" spans="2:26" x14ac:dyDescent="0.2">
      <c r="B92" s="13" t="str">
        <f>Calculations!A67</f>
        <v>MAE1</v>
      </c>
      <c r="C92" s="32" t="str">
        <f>Calculations!B67</f>
        <v>Brackenhoe East, Prissick</v>
      </c>
      <c r="D92" s="13" t="str">
        <f>Calculations!C67</f>
        <v>SHLAA</v>
      </c>
      <c r="E92" s="44">
        <f>Calculations!D67</f>
        <v>8.8814329999999995</v>
      </c>
      <c r="F92" s="53">
        <f>Calculations!H67</f>
        <v>8.8814329999999995</v>
      </c>
      <c r="G92" s="53">
        <f>Calculations!L67</f>
        <v>100</v>
      </c>
      <c r="H92" s="53">
        <f>Calculations!G67</f>
        <v>0</v>
      </c>
      <c r="I92" s="53">
        <f>Calculations!K67</f>
        <v>0</v>
      </c>
      <c r="J92" s="53">
        <f>Calculations!F67</f>
        <v>0</v>
      </c>
      <c r="K92" s="53">
        <f>Calculations!J67</f>
        <v>0</v>
      </c>
      <c r="L92" s="53">
        <f>Calculations!E67</f>
        <v>0</v>
      </c>
      <c r="M92" s="53">
        <f>Calculations!I67</f>
        <v>0</v>
      </c>
      <c r="N92" s="53">
        <f>Calculations!O67</f>
        <v>0.16295399999999999</v>
      </c>
      <c r="O92" s="53">
        <f>Calculations!R67</f>
        <v>1.8347714833856203</v>
      </c>
      <c r="P92" s="53">
        <f>Calculations!N67</f>
        <v>4.36E-2</v>
      </c>
      <c r="Q92" s="53">
        <f>Calculations!Q67</f>
        <v>0.49091177065682989</v>
      </c>
      <c r="R92" s="53">
        <f>Calculations!M67</f>
        <v>2.12E-2</v>
      </c>
      <c r="S92" s="53">
        <f>Calculations!P67</f>
        <v>0.23870021875974293</v>
      </c>
      <c r="T92" s="36"/>
      <c r="U92" s="36" t="s">
        <v>53</v>
      </c>
      <c r="V92" s="43" t="s">
        <v>56</v>
      </c>
      <c r="W92" s="48" t="s">
        <v>428</v>
      </c>
      <c r="X92" s="32" t="s">
        <v>450</v>
      </c>
      <c r="Y92" s="13" t="s">
        <v>450</v>
      </c>
      <c r="Z92" s="13"/>
    </row>
    <row r="93" spans="2:26" ht="38.25" x14ac:dyDescent="0.2">
      <c r="B93" s="13" t="str">
        <f>Calculations!A68</f>
        <v>MAE3</v>
      </c>
      <c r="C93" s="32" t="str">
        <f>Calculations!B68</f>
        <v>Milan Grove, Off Gypsy Lane, Nunthorpe</v>
      </c>
      <c r="D93" s="13" t="str">
        <f>Calculations!C68</f>
        <v>SHLAA</v>
      </c>
      <c r="E93" s="44">
        <f>Calculations!D68</f>
        <v>0.88905000000000001</v>
      </c>
      <c r="F93" s="53">
        <f>Calculations!H68</f>
        <v>0.88905000000000001</v>
      </c>
      <c r="G93" s="53">
        <f>Calculations!L68</f>
        <v>100</v>
      </c>
      <c r="H93" s="53">
        <f>Calculations!G68</f>
        <v>0</v>
      </c>
      <c r="I93" s="53">
        <f>Calculations!K68</f>
        <v>0</v>
      </c>
      <c r="J93" s="53">
        <f>Calculations!F68</f>
        <v>0</v>
      </c>
      <c r="K93" s="53">
        <f>Calculations!J68</f>
        <v>0</v>
      </c>
      <c r="L93" s="53">
        <f>Calculations!E68</f>
        <v>0</v>
      </c>
      <c r="M93" s="53">
        <f>Calculations!I68</f>
        <v>0</v>
      </c>
      <c r="N93" s="53">
        <f>Calculations!O68</f>
        <v>0</v>
      </c>
      <c r="O93" s="53">
        <f>Calculations!R68</f>
        <v>0</v>
      </c>
      <c r="P93" s="53">
        <f>Calculations!N68</f>
        <v>0</v>
      </c>
      <c r="Q93" s="53">
        <f>Calculations!Q68</f>
        <v>0</v>
      </c>
      <c r="R93" s="53">
        <f>Calculations!M68</f>
        <v>0</v>
      </c>
      <c r="S93" s="53">
        <f>Calculations!P68</f>
        <v>0</v>
      </c>
      <c r="T93" s="36"/>
      <c r="U93" s="36" t="s">
        <v>53</v>
      </c>
      <c r="V93" s="43" t="s">
        <v>57</v>
      </c>
      <c r="W93" s="48" t="s">
        <v>429</v>
      </c>
      <c r="X93" s="32" t="s">
        <v>439</v>
      </c>
      <c r="Y93" s="13" t="s">
        <v>475</v>
      </c>
      <c r="Z93" s="13"/>
    </row>
    <row r="94" spans="2:26" x14ac:dyDescent="0.2">
      <c r="B94" s="13" t="str">
        <f>Calculations!A69</f>
        <v>MAE4</v>
      </c>
      <c r="C94" s="32" t="str">
        <f>Calculations!B69</f>
        <v>Millbrook (Low Gill), Gypsy Lane</v>
      </c>
      <c r="D94" s="13" t="str">
        <f>Calculations!C69</f>
        <v>SHLAA</v>
      </c>
      <c r="E94" s="44">
        <f>Calculations!D69</f>
        <v>8.2165900000000001</v>
      </c>
      <c r="F94" s="53">
        <f>Calculations!H69</f>
        <v>8.2165900000000001</v>
      </c>
      <c r="G94" s="53">
        <f>Calculations!L69</f>
        <v>100</v>
      </c>
      <c r="H94" s="53">
        <f>Calculations!G69</f>
        <v>0</v>
      </c>
      <c r="I94" s="53">
        <f>Calculations!K69</f>
        <v>0</v>
      </c>
      <c r="J94" s="53">
        <f>Calculations!F69</f>
        <v>0</v>
      </c>
      <c r="K94" s="53">
        <f>Calculations!J69</f>
        <v>0</v>
      </c>
      <c r="L94" s="53">
        <f>Calculations!E69</f>
        <v>0</v>
      </c>
      <c r="M94" s="53">
        <f>Calculations!I69</f>
        <v>0</v>
      </c>
      <c r="N94" s="53">
        <f>Calculations!O69</f>
        <v>1.27572351861E-2</v>
      </c>
      <c r="O94" s="53">
        <f>Calculations!R69</f>
        <v>0.15526191748766824</v>
      </c>
      <c r="P94" s="53">
        <f>Calculations!N69</f>
        <v>6.9776532691400003E-4</v>
      </c>
      <c r="Q94" s="53">
        <f>Calculations!Q69</f>
        <v>8.4921521813063582E-3</v>
      </c>
      <c r="R94" s="53">
        <f>Calculations!M69</f>
        <v>0</v>
      </c>
      <c r="S94" s="53">
        <f>Calculations!P69</f>
        <v>0</v>
      </c>
      <c r="T94" s="36"/>
      <c r="U94" s="36" t="s">
        <v>53</v>
      </c>
      <c r="V94" s="43" t="s">
        <v>56</v>
      </c>
      <c r="W94" s="48" t="s">
        <v>428</v>
      </c>
      <c r="X94" s="32" t="s">
        <v>456</v>
      </c>
      <c r="Y94" s="32" t="s">
        <v>447</v>
      </c>
      <c r="Z94" s="32"/>
    </row>
    <row r="95" spans="2:26" ht="25.5" x14ac:dyDescent="0.2">
      <c r="B95" s="13" t="str">
        <f>Calculations!A70</f>
        <v>MAE5</v>
      </c>
      <c r="C95" s="32" t="str">
        <f>Calculations!B70</f>
        <v>Tennis World, Ladgate Lane/ Marton Road</v>
      </c>
      <c r="D95" s="13" t="str">
        <f>Calculations!C70</f>
        <v>SHLAA</v>
      </c>
      <c r="E95" s="44">
        <f>Calculations!D70</f>
        <v>0.92477900000000002</v>
      </c>
      <c r="F95" s="53">
        <f>Calculations!H70</f>
        <v>0.92477900000000002</v>
      </c>
      <c r="G95" s="53">
        <f>Calculations!L70</f>
        <v>100</v>
      </c>
      <c r="H95" s="53">
        <f>Calculations!G70</f>
        <v>0</v>
      </c>
      <c r="I95" s="53">
        <f>Calculations!K70</f>
        <v>0</v>
      </c>
      <c r="J95" s="53">
        <f>Calculations!F70</f>
        <v>0</v>
      </c>
      <c r="K95" s="53">
        <f>Calculations!J70</f>
        <v>0</v>
      </c>
      <c r="L95" s="53">
        <f>Calculations!E70</f>
        <v>0</v>
      </c>
      <c r="M95" s="53">
        <f>Calculations!I70</f>
        <v>0</v>
      </c>
      <c r="N95" s="53">
        <f>Calculations!O70</f>
        <v>9.5415696523600008E-3</v>
      </c>
      <c r="O95" s="53">
        <f>Calculations!R70</f>
        <v>1.0317675522865464</v>
      </c>
      <c r="P95" s="53">
        <f>Calculations!N70</f>
        <v>1.6000000000000001E-3</v>
      </c>
      <c r="Q95" s="53">
        <f>Calculations!Q70</f>
        <v>0.17301430936472389</v>
      </c>
      <c r="R95" s="53">
        <f>Calculations!M70</f>
        <v>9.0063713816099997E-3</v>
      </c>
      <c r="S95" s="53">
        <f>Calculations!P70</f>
        <v>0.97389445279466769</v>
      </c>
      <c r="T95" s="36"/>
      <c r="U95" s="36" t="s">
        <v>53</v>
      </c>
      <c r="V95" s="43" t="s">
        <v>56</v>
      </c>
      <c r="W95" s="48" t="s">
        <v>428</v>
      </c>
      <c r="X95" s="32" t="s">
        <v>453</v>
      </c>
      <c r="Y95" s="32" t="s">
        <v>447</v>
      </c>
      <c r="Z95" s="32"/>
    </row>
    <row r="96" spans="2:26" ht="25.5" x14ac:dyDescent="0.2">
      <c r="B96" s="13" t="str">
        <f>Calculations!A71</f>
        <v>MAE6</v>
      </c>
      <c r="C96" s="32" t="str">
        <f>Calculations!B71</f>
        <v>Land north of Marton Avenue</v>
      </c>
      <c r="D96" s="13" t="str">
        <f>Calculations!C71</f>
        <v>SHLAA</v>
      </c>
      <c r="E96" s="44">
        <f>Calculations!D71</f>
        <v>3.303849</v>
      </c>
      <c r="F96" s="53">
        <f>Calculations!H71</f>
        <v>3.0775889999999997</v>
      </c>
      <c r="G96" s="53">
        <f>Calculations!L71</f>
        <v>93.151624060300563</v>
      </c>
      <c r="H96" s="53">
        <f>Calculations!G71</f>
        <v>0.13634299999999999</v>
      </c>
      <c r="I96" s="53">
        <f>Calculations!K71</f>
        <v>4.126792719643058</v>
      </c>
      <c r="J96" s="53">
        <f>Calculations!F71</f>
        <v>2.4957E-2</v>
      </c>
      <c r="K96" s="53">
        <f>Calculations!J71</f>
        <v>0.75539166590240647</v>
      </c>
      <c r="L96" s="53">
        <f>Calculations!E71</f>
        <v>6.4960000000000004E-2</v>
      </c>
      <c r="M96" s="53">
        <f>Calculations!I71</f>
        <v>1.9661915541539583</v>
      </c>
      <c r="N96" s="53">
        <f>Calculations!O71</f>
        <v>0.13082299999999999</v>
      </c>
      <c r="O96" s="53">
        <f>Calculations!R71</f>
        <v>3.9597148659033752</v>
      </c>
      <c r="P96" s="53">
        <f>Calculations!N71</f>
        <v>3.6316000000000001E-2</v>
      </c>
      <c r="Q96" s="53">
        <f>Calculations!Q71</f>
        <v>1.0992027783352085</v>
      </c>
      <c r="R96" s="53">
        <f>Calculations!M71</f>
        <v>4.9676999999999999E-2</v>
      </c>
      <c r="S96" s="53">
        <f>Calculations!P71</f>
        <v>1.5036098804757723</v>
      </c>
      <c r="T96" s="36"/>
      <c r="U96" s="36" t="s">
        <v>53</v>
      </c>
      <c r="V96" s="43" t="s">
        <v>55</v>
      </c>
      <c r="W96" s="48" t="s">
        <v>488</v>
      </c>
      <c r="X96" s="32" t="s">
        <v>455</v>
      </c>
      <c r="Y96" s="13" t="s">
        <v>455</v>
      </c>
      <c r="Z96" s="13"/>
    </row>
    <row r="97" spans="2:26" ht="63.75" x14ac:dyDescent="0.2">
      <c r="B97" s="13" t="str">
        <f>Calculations!A72</f>
        <v>MAE7</v>
      </c>
      <c r="C97" s="32" t="str">
        <f>Calculations!B72</f>
        <v>Land at the Grove, Off Roseland Drive</v>
      </c>
      <c r="D97" s="13" t="str">
        <f>Calculations!C72</f>
        <v>SHLAA</v>
      </c>
      <c r="E97" s="44">
        <f>Calculations!D72</f>
        <v>4.3694899999999999</v>
      </c>
      <c r="F97" s="53">
        <f>Calculations!H72</f>
        <v>2.675719937572</v>
      </c>
      <c r="G97" s="53">
        <f>Calculations!L72</f>
        <v>61.23643577561684</v>
      </c>
      <c r="H97" s="53">
        <f>Calculations!G72</f>
        <v>1.0111016611100001</v>
      </c>
      <c r="I97" s="53">
        <f>Calculations!K72</f>
        <v>23.140038336510671</v>
      </c>
      <c r="J97" s="53">
        <f>Calculations!F72</f>
        <v>0.62794467567699996</v>
      </c>
      <c r="K97" s="53">
        <f>Calculations!J72</f>
        <v>14.371120558165826</v>
      </c>
      <c r="L97" s="53">
        <f>Calculations!E72</f>
        <v>5.4723725640999997E-2</v>
      </c>
      <c r="M97" s="53">
        <f>Calculations!I72</f>
        <v>1.2524053297066704</v>
      </c>
      <c r="N97" s="53">
        <f>Calculations!O72</f>
        <v>0.79629545532400003</v>
      </c>
      <c r="O97" s="53">
        <f>Calculations!R72</f>
        <v>18.223990793525104</v>
      </c>
      <c r="P97" s="53">
        <f>Calculations!N72</f>
        <v>4.9753745723600001E-2</v>
      </c>
      <c r="Q97" s="53">
        <f>Calculations!Q72</f>
        <v>1.1386625378156261</v>
      </c>
      <c r="R97" s="53">
        <f>Calculations!M72</f>
        <v>3.5519022118800002E-2</v>
      </c>
      <c r="S97" s="53">
        <f>Calculations!P72</f>
        <v>0.81288713599985352</v>
      </c>
      <c r="T97" s="36"/>
      <c r="U97" s="36" t="s">
        <v>53</v>
      </c>
      <c r="V97" s="43" t="s">
        <v>425</v>
      </c>
      <c r="W97" s="48" t="s">
        <v>426</v>
      </c>
      <c r="X97" s="32" t="s">
        <v>457</v>
      </c>
      <c r="Y97" s="13" t="s">
        <v>475</v>
      </c>
      <c r="Z97" s="32" t="s">
        <v>484</v>
      </c>
    </row>
    <row r="98" spans="2:26" ht="25.5" x14ac:dyDescent="0.2">
      <c r="B98" s="13" t="str">
        <f>Calculations!A73</f>
        <v>MAW1</v>
      </c>
      <c r="C98" s="32" t="str">
        <f>Calculations!B73</f>
        <v>L/A Ford Close Riding School, Brass Castle Lane</v>
      </c>
      <c r="D98" s="13" t="str">
        <f>Calculations!C73</f>
        <v>SHLAA</v>
      </c>
      <c r="E98" s="44">
        <f>Calculations!D73</f>
        <v>1.8066899999999999</v>
      </c>
      <c r="F98" s="53">
        <f>Calculations!H73</f>
        <v>1.8066899999999999</v>
      </c>
      <c r="G98" s="53">
        <f>Calculations!L73</f>
        <v>100</v>
      </c>
      <c r="H98" s="53">
        <f>Calculations!G73</f>
        <v>0</v>
      </c>
      <c r="I98" s="53">
        <f>Calculations!K73</f>
        <v>0</v>
      </c>
      <c r="J98" s="53">
        <f>Calculations!F73</f>
        <v>0</v>
      </c>
      <c r="K98" s="53">
        <f>Calculations!J73</f>
        <v>0</v>
      </c>
      <c r="L98" s="53">
        <f>Calculations!E73</f>
        <v>0</v>
      </c>
      <c r="M98" s="53">
        <f>Calculations!I73</f>
        <v>0</v>
      </c>
      <c r="N98" s="53">
        <f>Calculations!O73</f>
        <v>6.7534914630100001E-2</v>
      </c>
      <c r="O98" s="53">
        <f>Calculations!R73</f>
        <v>3.7380466283701135</v>
      </c>
      <c r="P98" s="53">
        <f>Calculations!N73</f>
        <v>8.5564252566299997E-3</v>
      </c>
      <c r="Q98" s="53">
        <f>Calculations!Q73</f>
        <v>0.47359675741992263</v>
      </c>
      <c r="R98" s="53">
        <f>Calculations!M73</f>
        <v>5.1419282681299999E-2</v>
      </c>
      <c r="S98" s="53">
        <f>Calculations!P73</f>
        <v>2.8460490001771195</v>
      </c>
      <c r="T98" s="36"/>
      <c r="U98" s="36" t="s">
        <v>53</v>
      </c>
      <c r="V98" s="43" t="s">
        <v>56</v>
      </c>
      <c r="W98" s="48" t="s">
        <v>428</v>
      </c>
      <c r="X98" s="32" t="s">
        <v>458</v>
      </c>
      <c r="Y98" s="32" t="s">
        <v>447</v>
      </c>
      <c r="Z98" s="32"/>
    </row>
    <row r="99" spans="2:26" ht="25.5" x14ac:dyDescent="0.2">
      <c r="B99" s="13" t="str">
        <f>Calculations!A74</f>
        <v>MAW2</v>
      </c>
      <c r="C99" s="32" t="str">
        <f>Calculations!B74</f>
        <v>Ford Close Riding School, Brass Castle Lane</v>
      </c>
      <c r="D99" s="13" t="str">
        <f>Calculations!C74</f>
        <v>SHLAA</v>
      </c>
      <c r="E99" s="44">
        <f>Calculations!D74</f>
        <v>5.4627600000000003</v>
      </c>
      <c r="F99" s="53">
        <f>Calculations!H74</f>
        <v>5.4627600000000003</v>
      </c>
      <c r="G99" s="53">
        <f>Calculations!L74</f>
        <v>100</v>
      </c>
      <c r="H99" s="53">
        <f>Calculations!G74</f>
        <v>0</v>
      </c>
      <c r="I99" s="53">
        <f>Calculations!K74</f>
        <v>0</v>
      </c>
      <c r="J99" s="53">
        <f>Calculations!F74</f>
        <v>0</v>
      </c>
      <c r="K99" s="53">
        <f>Calculations!J74</f>
        <v>0</v>
      </c>
      <c r="L99" s="53">
        <f>Calculations!E74</f>
        <v>0</v>
      </c>
      <c r="M99" s="53">
        <f>Calculations!I74</f>
        <v>0</v>
      </c>
      <c r="N99" s="53">
        <f>Calculations!O74</f>
        <v>7.9012678359799998E-2</v>
      </c>
      <c r="O99" s="53">
        <f>Calculations!R74</f>
        <v>1.4463875103390957</v>
      </c>
      <c r="P99" s="53">
        <f>Calculations!N74</f>
        <v>2.9470145722200001E-2</v>
      </c>
      <c r="Q99" s="53">
        <f>Calculations!Q74</f>
        <v>0.53947355772906003</v>
      </c>
      <c r="R99" s="53">
        <f>Calculations!M74</f>
        <v>0.17064523713999999</v>
      </c>
      <c r="S99" s="53">
        <f>Calculations!P74</f>
        <v>3.1237915841076669</v>
      </c>
      <c r="T99" s="36"/>
      <c r="U99" s="36" t="s">
        <v>53</v>
      </c>
      <c r="V99" s="43" t="s">
        <v>56</v>
      </c>
      <c r="W99" s="48" t="s">
        <v>428</v>
      </c>
      <c r="X99" s="32" t="s">
        <v>450</v>
      </c>
      <c r="Y99" s="13" t="s">
        <v>450</v>
      </c>
      <c r="Z99" s="13"/>
    </row>
    <row r="100" spans="2:26" x14ac:dyDescent="0.2">
      <c r="B100" s="13" t="str">
        <f>Calculations!A75</f>
        <v>MAW3</v>
      </c>
      <c r="C100" s="32" t="str">
        <f>Calculations!B75</f>
        <v>Land adjacent De Brus Park</v>
      </c>
      <c r="D100" s="13" t="str">
        <f>Calculations!C75</f>
        <v>SHLAA</v>
      </c>
      <c r="E100" s="44">
        <f>Calculations!D75</f>
        <v>2.4716900000000002</v>
      </c>
      <c r="F100" s="53">
        <f>Calculations!H75</f>
        <v>2.4716900000000002</v>
      </c>
      <c r="G100" s="53">
        <f>Calculations!L75</f>
        <v>100</v>
      </c>
      <c r="H100" s="53">
        <f>Calculations!G75</f>
        <v>0</v>
      </c>
      <c r="I100" s="53">
        <f>Calculations!K75</f>
        <v>0</v>
      </c>
      <c r="J100" s="53">
        <f>Calculations!F75</f>
        <v>0</v>
      </c>
      <c r="K100" s="53">
        <f>Calculations!J75</f>
        <v>0</v>
      </c>
      <c r="L100" s="53">
        <f>Calculations!E75</f>
        <v>0</v>
      </c>
      <c r="M100" s="53">
        <f>Calculations!I75</f>
        <v>0</v>
      </c>
      <c r="N100" s="53">
        <f>Calculations!O75</f>
        <v>2.6405634899799999E-2</v>
      </c>
      <c r="O100" s="53">
        <f>Calculations!R75</f>
        <v>1.0683230866249407</v>
      </c>
      <c r="P100" s="53">
        <f>Calculations!N75</f>
        <v>1.7863410180000001E-2</v>
      </c>
      <c r="Q100" s="53">
        <f>Calculations!Q75</f>
        <v>0.72272049407490424</v>
      </c>
      <c r="R100" s="53">
        <f>Calculations!M75</f>
        <v>3.7999999999999999E-2</v>
      </c>
      <c r="S100" s="53">
        <f>Calculations!P75</f>
        <v>1.5374096266117514</v>
      </c>
      <c r="T100" s="36"/>
      <c r="U100" s="36" t="s">
        <v>53</v>
      </c>
      <c r="V100" s="43" t="s">
        <v>56</v>
      </c>
      <c r="W100" s="48" t="s">
        <v>428</v>
      </c>
      <c r="X100" s="32" t="s">
        <v>455</v>
      </c>
      <c r="Y100" s="13" t="s">
        <v>455</v>
      </c>
      <c r="Z100" s="13"/>
    </row>
    <row r="101" spans="2:26" ht="38.25" x14ac:dyDescent="0.2">
      <c r="B101" s="13" t="str">
        <f>Calculations!A76</f>
        <v>MAW4</v>
      </c>
      <c r="C101" s="32" t="str">
        <f>Calculations!B76</f>
        <v>Middlesbrough Golf Club, Brass Castle Lane</v>
      </c>
      <c r="D101" s="13" t="str">
        <f>Calculations!C76</f>
        <v>SHLAA</v>
      </c>
      <c r="E101" s="44">
        <f>Calculations!D76</f>
        <v>0.46778599999999998</v>
      </c>
      <c r="F101" s="53">
        <f>Calculations!H76</f>
        <v>0.46778599999999998</v>
      </c>
      <c r="G101" s="53">
        <f>Calculations!L76</f>
        <v>100</v>
      </c>
      <c r="H101" s="53">
        <f>Calculations!G76</f>
        <v>0</v>
      </c>
      <c r="I101" s="53">
        <f>Calculations!K76</f>
        <v>0</v>
      </c>
      <c r="J101" s="53">
        <f>Calculations!F76</f>
        <v>0</v>
      </c>
      <c r="K101" s="53">
        <f>Calculations!J76</f>
        <v>0</v>
      </c>
      <c r="L101" s="53">
        <f>Calculations!E76</f>
        <v>0</v>
      </c>
      <c r="M101" s="53">
        <f>Calculations!I76</f>
        <v>0</v>
      </c>
      <c r="N101" s="53">
        <f>Calculations!O76</f>
        <v>0</v>
      </c>
      <c r="O101" s="53">
        <f>Calculations!R76</f>
        <v>0</v>
      </c>
      <c r="P101" s="53">
        <f>Calculations!N76</f>
        <v>0</v>
      </c>
      <c r="Q101" s="53">
        <f>Calculations!Q76</f>
        <v>0</v>
      </c>
      <c r="R101" s="53">
        <f>Calculations!M76</f>
        <v>0</v>
      </c>
      <c r="S101" s="53">
        <f>Calculations!P76</f>
        <v>0</v>
      </c>
      <c r="T101" s="36"/>
      <c r="U101" s="36" t="s">
        <v>53</v>
      </c>
      <c r="V101" s="43" t="s">
        <v>57</v>
      </c>
      <c r="W101" s="48" t="s">
        <v>429</v>
      </c>
      <c r="X101" s="32" t="s">
        <v>459</v>
      </c>
      <c r="Y101" s="13" t="s">
        <v>475</v>
      </c>
      <c r="Z101" s="13"/>
    </row>
    <row r="102" spans="2:26" ht="38.25" x14ac:dyDescent="0.2">
      <c r="B102" s="13" t="str">
        <f>Calculations!A77</f>
        <v>NEW1</v>
      </c>
      <c r="C102" s="32" t="str">
        <f>Calculations!B77</f>
        <v>303-307 Linthorpe Road</v>
      </c>
      <c r="D102" s="13" t="str">
        <f>Calculations!C77</f>
        <v>SHLAA</v>
      </c>
      <c r="E102" s="44">
        <f>Calculations!D77</f>
        <v>2.8325400000000001E-2</v>
      </c>
      <c r="F102" s="53">
        <f>Calculations!H77</f>
        <v>2.8325400000000001E-2</v>
      </c>
      <c r="G102" s="53">
        <f>Calculations!L77</f>
        <v>100</v>
      </c>
      <c r="H102" s="53">
        <f>Calculations!G77</f>
        <v>0</v>
      </c>
      <c r="I102" s="53">
        <f>Calculations!K77</f>
        <v>0</v>
      </c>
      <c r="J102" s="53">
        <f>Calculations!F77</f>
        <v>0</v>
      </c>
      <c r="K102" s="53">
        <f>Calculations!J77</f>
        <v>0</v>
      </c>
      <c r="L102" s="53">
        <f>Calculations!E77</f>
        <v>0</v>
      </c>
      <c r="M102" s="53">
        <f>Calculations!I77</f>
        <v>0</v>
      </c>
      <c r="N102" s="53">
        <f>Calculations!O77</f>
        <v>0</v>
      </c>
      <c r="O102" s="53">
        <f>Calculations!R77</f>
        <v>0</v>
      </c>
      <c r="P102" s="53">
        <f>Calculations!N77</f>
        <v>0</v>
      </c>
      <c r="Q102" s="53">
        <f>Calculations!Q77</f>
        <v>0</v>
      </c>
      <c r="R102" s="53">
        <f>Calculations!M77</f>
        <v>0</v>
      </c>
      <c r="S102" s="53">
        <f>Calculations!P77</f>
        <v>0</v>
      </c>
      <c r="T102" s="36"/>
      <c r="U102" s="36" t="s">
        <v>53</v>
      </c>
      <c r="V102" s="43" t="s">
        <v>57</v>
      </c>
      <c r="W102" s="48" t="s">
        <v>429</v>
      </c>
      <c r="X102" s="32" t="s">
        <v>460</v>
      </c>
      <c r="Y102" s="32" t="s">
        <v>447</v>
      </c>
      <c r="Z102" s="32"/>
    </row>
    <row r="103" spans="2:26" x14ac:dyDescent="0.2">
      <c r="B103" s="13" t="str">
        <f>Calculations!A78</f>
        <v>NEW3</v>
      </c>
      <c r="C103" s="32" t="str">
        <f>Calculations!B78</f>
        <v>Gresham, Borough Road / Union Street</v>
      </c>
      <c r="D103" s="13" t="str">
        <f>Calculations!C78</f>
        <v>SHLAA</v>
      </c>
      <c r="E103" s="44">
        <f>Calculations!D78</f>
        <v>6.19869</v>
      </c>
      <c r="F103" s="53">
        <f>Calculations!H78</f>
        <v>6.19869</v>
      </c>
      <c r="G103" s="53">
        <f>Calculations!L78</f>
        <v>100</v>
      </c>
      <c r="H103" s="53">
        <f>Calculations!G78</f>
        <v>0</v>
      </c>
      <c r="I103" s="53">
        <f>Calculations!K78</f>
        <v>0</v>
      </c>
      <c r="J103" s="53">
        <f>Calculations!F78</f>
        <v>0</v>
      </c>
      <c r="K103" s="53">
        <f>Calculations!J78</f>
        <v>0</v>
      </c>
      <c r="L103" s="53">
        <f>Calculations!E78</f>
        <v>0</v>
      </c>
      <c r="M103" s="53">
        <f>Calculations!I78</f>
        <v>0</v>
      </c>
      <c r="N103" s="53">
        <f>Calculations!O78</f>
        <v>0.27211629268999998</v>
      </c>
      <c r="O103" s="53">
        <f>Calculations!R78</f>
        <v>4.3899000061303273</v>
      </c>
      <c r="P103" s="53">
        <f>Calculations!N78</f>
        <v>1.2457707849000001E-2</v>
      </c>
      <c r="Q103" s="53">
        <f>Calculations!Q78</f>
        <v>0.20097323545781448</v>
      </c>
      <c r="R103" s="53">
        <f>Calculations!M78</f>
        <v>0</v>
      </c>
      <c r="S103" s="53">
        <f>Calculations!P78</f>
        <v>0</v>
      </c>
      <c r="T103" s="36"/>
      <c r="U103" s="36" t="s">
        <v>53</v>
      </c>
      <c r="V103" s="43" t="s">
        <v>56</v>
      </c>
      <c r="W103" s="48" t="s">
        <v>428</v>
      </c>
      <c r="X103" s="32" t="s">
        <v>450</v>
      </c>
      <c r="Y103" s="13" t="s">
        <v>450</v>
      </c>
      <c r="Z103" s="13"/>
    </row>
    <row r="104" spans="2:26" ht="51" x14ac:dyDescent="0.2">
      <c r="B104" s="13" t="str">
        <f>Calculations!A79</f>
        <v>NEW4</v>
      </c>
      <c r="C104" s="32" t="str">
        <f>Calculations!B79</f>
        <v>South of Stockton Road, Stockton Road</v>
      </c>
      <c r="D104" s="13" t="str">
        <f>Calculations!C79</f>
        <v>SHLAA</v>
      </c>
      <c r="E104" s="44">
        <f>Calculations!D79</f>
        <v>1.96129</v>
      </c>
      <c r="F104" s="53">
        <f>Calculations!H79</f>
        <v>0.5749411692819999</v>
      </c>
      <c r="G104" s="53">
        <f>Calculations!L79</f>
        <v>29.314439439450563</v>
      </c>
      <c r="H104" s="53">
        <f>Calculations!G79</f>
        <v>0.34284255899799998</v>
      </c>
      <c r="I104" s="53">
        <f>Calculations!K79</f>
        <v>17.48046229767143</v>
      </c>
      <c r="J104" s="53">
        <f>Calculations!F79</f>
        <v>1.0435062717200001</v>
      </c>
      <c r="K104" s="53">
        <f>Calculations!J79</f>
        <v>53.205098262878018</v>
      </c>
      <c r="L104" s="53">
        <f>Calculations!E79</f>
        <v>0</v>
      </c>
      <c r="M104" s="53">
        <f>Calculations!I79</f>
        <v>0</v>
      </c>
      <c r="N104" s="53">
        <f>Calculations!O79</f>
        <v>0.133019352452</v>
      </c>
      <c r="O104" s="53">
        <f>Calculations!R79</f>
        <v>6.7822378359141178</v>
      </c>
      <c r="P104" s="53">
        <f>Calculations!N79</f>
        <v>2.76E-2</v>
      </c>
      <c r="Q104" s="53">
        <f>Calculations!Q79</f>
        <v>1.4072370735587292</v>
      </c>
      <c r="R104" s="53">
        <f>Calculations!M79</f>
        <v>0</v>
      </c>
      <c r="S104" s="53">
        <f>Calculations!P79</f>
        <v>0</v>
      </c>
      <c r="T104" s="36"/>
      <c r="U104" s="36" t="s">
        <v>53</v>
      </c>
      <c r="V104" s="43" t="s">
        <v>425</v>
      </c>
      <c r="W104" s="48" t="s">
        <v>426</v>
      </c>
      <c r="X104" s="32" t="s">
        <v>439</v>
      </c>
      <c r="Y104" s="13" t="s">
        <v>475</v>
      </c>
      <c r="Z104" s="32" t="s">
        <v>485</v>
      </c>
    </row>
    <row r="105" spans="2:26" ht="38.25" x14ac:dyDescent="0.2">
      <c r="B105" s="13" t="str">
        <f>Calculations!A80</f>
        <v>NEW5</v>
      </c>
      <c r="C105" s="32" t="str">
        <f>Calculations!B80</f>
        <v>Rear of Crescent Road</v>
      </c>
      <c r="D105" s="13" t="str">
        <f>Calculations!C80</f>
        <v>SHLAA</v>
      </c>
      <c r="E105" s="44">
        <f>Calculations!D80</f>
        <v>0.14486299999999999</v>
      </c>
      <c r="F105" s="53">
        <f>Calculations!H80</f>
        <v>0.14486299999999999</v>
      </c>
      <c r="G105" s="53">
        <f>Calculations!L80</f>
        <v>100</v>
      </c>
      <c r="H105" s="53">
        <f>Calculations!G80</f>
        <v>0</v>
      </c>
      <c r="I105" s="53">
        <f>Calculations!K80</f>
        <v>0</v>
      </c>
      <c r="J105" s="53">
        <f>Calculations!F80</f>
        <v>0</v>
      </c>
      <c r="K105" s="53">
        <f>Calculations!J80</f>
        <v>0</v>
      </c>
      <c r="L105" s="53">
        <f>Calculations!E80</f>
        <v>0</v>
      </c>
      <c r="M105" s="53">
        <f>Calculations!I80</f>
        <v>0</v>
      </c>
      <c r="N105" s="53">
        <f>Calculations!O80</f>
        <v>0</v>
      </c>
      <c r="O105" s="53">
        <f>Calculations!R80</f>
        <v>0</v>
      </c>
      <c r="P105" s="53">
        <f>Calculations!N80</f>
        <v>0</v>
      </c>
      <c r="Q105" s="53">
        <f>Calculations!Q80</f>
        <v>0</v>
      </c>
      <c r="R105" s="53">
        <f>Calculations!M80</f>
        <v>0</v>
      </c>
      <c r="S105" s="53">
        <f>Calculations!P80</f>
        <v>0</v>
      </c>
      <c r="T105" s="36"/>
      <c r="U105" s="36" t="s">
        <v>53</v>
      </c>
      <c r="V105" s="43" t="s">
        <v>57</v>
      </c>
      <c r="W105" s="48" t="s">
        <v>429</v>
      </c>
      <c r="X105" s="32" t="s">
        <v>447</v>
      </c>
      <c r="Y105" s="32" t="s">
        <v>447</v>
      </c>
      <c r="Z105" s="32"/>
    </row>
    <row r="106" spans="2:26" x14ac:dyDescent="0.2">
      <c r="B106" s="13" t="str">
        <f>Calculations!A81</f>
        <v>NOR1</v>
      </c>
      <c r="C106" s="32" t="str">
        <f>Calculations!B81</f>
        <v>44 Westbourne Grove</v>
      </c>
      <c r="D106" s="13" t="str">
        <f>Calculations!C81</f>
        <v>SHLAA</v>
      </c>
      <c r="E106" s="44">
        <f>Calculations!D81</f>
        <v>3.9056E-2</v>
      </c>
      <c r="F106" s="53">
        <f>Calculations!H81</f>
        <v>3.9056E-2</v>
      </c>
      <c r="G106" s="53">
        <f>Calculations!L81</f>
        <v>100</v>
      </c>
      <c r="H106" s="53">
        <f>Calculations!G81</f>
        <v>0</v>
      </c>
      <c r="I106" s="53">
        <f>Calculations!K81</f>
        <v>0</v>
      </c>
      <c r="J106" s="53">
        <f>Calculations!F81</f>
        <v>0</v>
      </c>
      <c r="K106" s="53">
        <f>Calculations!J81</f>
        <v>0</v>
      </c>
      <c r="L106" s="53">
        <f>Calculations!E81</f>
        <v>0</v>
      </c>
      <c r="M106" s="53">
        <f>Calculations!I81</f>
        <v>0</v>
      </c>
      <c r="N106" s="53">
        <f>Calculations!O81</f>
        <v>2.19856748677E-3</v>
      </c>
      <c r="O106" s="53">
        <f>Calculations!R81</f>
        <v>5.6292694765721007</v>
      </c>
      <c r="P106" s="53">
        <f>Calculations!N81</f>
        <v>0</v>
      </c>
      <c r="Q106" s="53">
        <f>Calculations!Q81</f>
        <v>0</v>
      </c>
      <c r="R106" s="53">
        <f>Calculations!M81</f>
        <v>4.54143212862E-4</v>
      </c>
      <c r="S106" s="53">
        <f>Calculations!P81</f>
        <v>1.1628001148658336</v>
      </c>
      <c r="T106" s="36"/>
      <c r="U106" s="36" t="s">
        <v>53</v>
      </c>
      <c r="V106" s="43" t="s">
        <v>56</v>
      </c>
      <c r="W106" s="48" t="s">
        <v>428</v>
      </c>
      <c r="X106" s="32" t="s">
        <v>447</v>
      </c>
      <c r="Y106" s="32" t="s">
        <v>447</v>
      </c>
      <c r="Z106" s="32"/>
    </row>
    <row r="107" spans="2:26" ht="25.5" x14ac:dyDescent="0.2">
      <c r="B107" s="13" t="str">
        <f>Calculations!A82</f>
        <v>NOR3</v>
      </c>
      <c r="C107" s="32" t="str">
        <f>Calculations!B82</f>
        <v>Middlesbrough Warehousing, James Street</v>
      </c>
      <c r="D107" s="13" t="str">
        <f>Calculations!C82</f>
        <v>SHLAA</v>
      </c>
      <c r="E107" s="44">
        <f>Calculations!D82</f>
        <v>2.33107</v>
      </c>
      <c r="F107" s="53">
        <f>Calculations!H82</f>
        <v>2.3302833981540712</v>
      </c>
      <c r="G107" s="53">
        <f>Calculations!L82</f>
        <v>99.966255760404934</v>
      </c>
      <c r="H107" s="53">
        <f>Calculations!G82</f>
        <v>7.8660184592899997E-4</v>
      </c>
      <c r="I107" s="53">
        <f>Calculations!K82</f>
        <v>3.3744239595078655E-2</v>
      </c>
      <c r="J107" s="53">
        <f>Calculations!F82</f>
        <v>0</v>
      </c>
      <c r="K107" s="53">
        <f>Calculations!J82</f>
        <v>0</v>
      </c>
      <c r="L107" s="53">
        <f>Calculations!E82</f>
        <v>0</v>
      </c>
      <c r="M107" s="53">
        <f>Calculations!I82</f>
        <v>0</v>
      </c>
      <c r="N107" s="53">
        <f>Calculations!O82</f>
        <v>0.24867903107799999</v>
      </c>
      <c r="O107" s="53">
        <f>Calculations!R82</f>
        <v>10.668020740604101</v>
      </c>
      <c r="P107" s="53">
        <f>Calculations!N82</f>
        <v>5.1693367459499998E-2</v>
      </c>
      <c r="Q107" s="53">
        <f>Calculations!Q82</f>
        <v>2.217581087633576</v>
      </c>
      <c r="R107" s="53">
        <f>Calculations!M82</f>
        <v>1.51908907635E-2</v>
      </c>
      <c r="S107" s="53">
        <f>Calculations!P82</f>
        <v>0.65167029576546387</v>
      </c>
      <c r="T107" s="36"/>
      <c r="U107" s="36" t="s">
        <v>53</v>
      </c>
      <c r="V107" s="43" t="s">
        <v>56</v>
      </c>
      <c r="W107" s="48" t="s">
        <v>428</v>
      </c>
      <c r="X107" s="32" t="s">
        <v>439</v>
      </c>
      <c r="Y107" s="13" t="s">
        <v>475</v>
      </c>
      <c r="Z107" s="13"/>
    </row>
    <row r="108" spans="2:26" ht="25.5" x14ac:dyDescent="0.2">
      <c r="B108" s="13" t="str">
        <f>Calculations!A83</f>
        <v>NOR4</v>
      </c>
      <c r="C108" s="32" t="str">
        <f>Calculations!B83</f>
        <v>Former Crystal Galleries, 38-42 Westbourne Grove</v>
      </c>
      <c r="D108" s="13" t="str">
        <f>Calculations!C83</f>
        <v>SHLAA</v>
      </c>
      <c r="E108" s="44">
        <f>Calculations!D83</f>
        <v>0.11017399999999999</v>
      </c>
      <c r="F108" s="53">
        <f>Calculations!H83</f>
        <v>0.11017399999999999</v>
      </c>
      <c r="G108" s="53">
        <f>Calculations!L83</f>
        <v>100</v>
      </c>
      <c r="H108" s="53">
        <f>Calculations!G83</f>
        <v>0</v>
      </c>
      <c r="I108" s="53">
        <f>Calculations!K83</f>
        <v>0</v>
      </c>
      <c r="J108" s="53">
        <f>Calculations!F83</f>
        <v>0</v>
      </c>
      <c r="K108" s="53">
        <f>Calculations!J83</f>
        <v>0</v>
      </c>
      <c r="L108" s="53">
        <f>Calculations!E83</f>
        <v>0</v>
      </c>
      <c r="M108" s="53">
        <f>Calculations!I83</f>
        <v>0</v>
      </c>
      <c r="N108" s="53">
        <f>Calculations!O83</f>
        <v>1.8425418830800001E-2</v>
      </c>
      <c r="O108" s="53">
        <f>Calculations!R83</f>
        <v>16.723926544193731</v>
      </c>
      <c r="P108" s="53">
        <f>Calculations!N83</f>
        <v>2.0594463612E-3</v>
      </c>
      <c r="Q108" s="53">
        <f>Calculations!Q83</f>
        <v>1.8692671240038488</v>
      </c>
      <c r="R108" s="53">
        <f>Calculations!M83</f>
        <v>2.2968080443499999E-4</v>
      </c>
      <c r="S108" s="53">
        <f>Calculations!P83</f>
        <v>0.20847096813676547</v>
      </c>
      <c r="T108" s="36"/>
      <c r="U108" s="36" t="s">
        <v>53</v>
      </c>
      <c r="V108" s="43" t="s">
        <v>56</v>
      </c>
      <c r="W108" s="48" t="s">
        <v>428</v>
      </c>
      <c r="X108" s="32" t="s">
        <v>439</v>
      </c>
      <c r="Y108" s="13" t="s">
        <v>475</v>
      </c>
      <c r="Z108" s="13"/>
    </row>
    <row r="109" spans="2:26" ht="25.5" x14ac:dyDescent="0.2">
      <c r="B109" s="13" t="str">
        <f>Calculations!A84</f>
        <v>NUN1</v>
      </c>
      <c r="C109" s="32" t="str">
        <f>Calculations!B84</f>
        <v>Grey Towers Village</v>
      </c>
      <c r="D109" s="13" t="str">
        <f>Calculations!C84</f>
        <v>SHLAA</v>
      </c>
      <c r="E109" s="44">
        <f>Calculations!D84</f>
        <v>41.442500000000003</v>
      </c>
      <c r="F109" s="53">
        <f>Calculations!H84</f>
        <v>41.442500000000003</v>
      </c>
      <c r="G109" s="53">
        <f>Calculations!L84</f>
        <v>100</v>
      </c>
      <c r="H109" s="53">
        <f>Calculations!G84</f>
        <v>0</v>
      </c>
      <c r="I109" s="53">
        <f>Calculations!K84</f>
        <v>0</v>
      </c>
      <c r="J109" s="53">
        <f>Calculations!F84</f>
        <v>0</v>
      </c>
      <c r="K109" s="53">
        <f>Calculations!J84</f>
        <v>0</v>
      </c>
      <c r="L109" s="53">
        <f>Calculations!E84</f>
        <v>0</v>
      </c>
      <c r="M109" s="53">
        <f>Calculations!I84</f>
        <v>0</v>
      </c>
      <c r="N109" s="53">
        <f>Calculations!O84</f>
        <v>1.6103762080999999</v>
      </c>
      <c r="O109" s="53">
        <f>Calculations!R84</f>
        <v>3.8858085494359651</v>
      </c>
      <c r="P109" s="53">
        <f>Calculations!N84</f>
        <v>0.44648947098800001</v>
      </c>
      <c r="Q109" s="53">
        <f>Calculations!Q84</f>
        <v>1.0773709862773722</v>
      </c>
      <c r="R109" s="53">
        <f>Calculations!M84</f>
        <v>1.01343381526</v>
      </c>
      <c r="S109" s="53">
        <f>Calculations!P84</f>
        <v>2.4453973946069856</v>
      </c>
      <c r="T109" s="36"/>
      <c r="U109" s="36" t="s">
        <v>53</v>
      </c>
      <c r="V109" s="43" t="s">
        <v>56</v>
      </c>
      <c r="W109" s="48" t="s">
        <v>428</v>
      </c>
      <c r="X109" s="32" t="s">
        <v>461</v>
      </c>
      <c r="Y109" s="32" t="s">
        <v>447</v>
      </c>
      <c r="Z109" s="32"/>
    </row>
    <row r="110" spans="2:26" ht="25.5" x14ac:dyDescent="0.2">
      <c r="B110" s="13" t="str">
        <f>Calculations!A85</f>
        <v>NUN10</v>
      </c>
      <c r="C110" s="32" t="str">
        <f>Calculations!B85</f>
        <v>Land at Ryehill Farm, Brass Castle Lane</v>
      </c>
      <c r="D110" s="13" t="str">
        <f>Calculations!C85</f>
        <v>SHLAA</v>
      </c>
      <c r="E110" s="44">
        <f>Calculations!D85</f>
        <v>28.725000000000001</v>
      </c>
      <c r="F110" s="53">
        <f>Calculations!H85</f>
        <v>28.725000000000001</v>
      </c>
      <c r="G110" s="53">
        <f>Calculations!L85</f>
        <v>100</v>
      </c>
      <c r="H110" s="53">
        <f>Calculations!G85</f>
        <v>0</v>
      </c>
      <c r="I110" s="53">
        <f>Calculations!K85</f>
        <v>0</v>
      </c>
      <c r="J110" s="53">
        <f>Calculations!F85</f>
        <v>0</v>
      </c>
      <c r="K110" s="53">
        <f>Calculations!J85</f>
        <v>0</v>
      </c>
      <c r="L110" s="53">
        <f>Calculations!E85</f>
        <v>0</v>
      </c>
      <c r="M110" s="53">
        <f>Calculations!I85</f>
        <v>0</v>
      </c>
      <c r="N110" s="53">
        <f>Calculations!O85</f>
        <v>1.1359717972400001</v>
      </c>
      <c r="O110" s="53">
        <f>Calculations!R85</f>
        <v>3.9546450730722369</v>
      </c>
      <c r="P110" s="53">
        <f>Calculations!N85</f>
        <v>0.29699127273100001</v>
      </c>
      <c r="Q110" s="53">
        <f>Calculations!Q85</f>
        <v>1.0339121766092254</v>
      </c>
      <c r="R110" s="53">
        <f>Calculations!M85</f>
        <v>0.90188897293699999</v>
      </c>
      <c r="S110" s="53">
        <f>Calculations!P85</f>
        <v>3.1397353278920801</v>
      </c>
      <c r="T110" s="36"/>
      <c r="U110" s="36" t="s">
        <v>53</v>
      </c>
      <c r="V110" s="43" t="s">
        <v>56</v>
      </c>
      <c r="W110" s="48" t="s">
        <v>428</v>
      </c>
      <c r="X110" s="32" t="s">
        <v>439</v>
      </c>
      <c r="Y110" s="13" t="s">
        <v>475</v>
      </c>
      <c r="Z110" s="13"/>
    </row>
    <row r="111" spans="2:26" x14ac:dyDescent="0.2">
      <c r="B111" s="13" t="str">
        <f>Calculations!A86</f>
        <v>NUN3</v>
      </c>
      <c r="C111" s="32" t="str">
        <f>Calculations!B86</f>
        <v>Ryehill Farm, Brass Castle Lane</v>
      </c>
      <c r="D111" s="13" t="str">
        <f>Calculations!C86</f>
        <v>SHLAA</v>
      </c>
      <c r="E111" s="44">
        <f>Calculations!D86</f>
        <v>0.44699100000000003</v>
      </c>
      <c r="F111" s="53">
        <f>Calculations!H86</f>
        <v>0.44699100000000003</v>
      </c>
      <c r="G111" s="53">
        <f>Calculations!L86</f>
        <v>100</v>
      </c>
      <c r="H111" s="53">
        <f>Calculations!G86</f>
        <v>0</v>
      </c>
      <c r="I111" s="53">
        <f>Calculations!K86</f>
        <v>0</v>
      </c>
      <c r="J111" s="53">
        <f>Calculations!F86</f>
        <v>0</v>
      </c>
      <c r="K111" s="53">
        <f>Calculations!J86</f>
        <v>0</v>
      </c>
      <c r="L111" s="53">
        <f>Calculations!E86</f>
        <v>0</v>
      </c>
      <c r="M111" s="53">
        <f>Calculations!I86</f>
        <v>0</v>
      </c>
      <c r="N111" s="53">
        <f>Calculations!O86</f>
        <v>1.1105549336199999E-2</v>
      </c>
      <c r="O111" s="53">
        <f>Calculations!R86</f>
        <v>2.4845129624981261</v>
      </c>
      <c r="P111" s="53">
        <f>Calculations!N86</f>
        <v>0</v>
      </c>
      <c r="Q111" s="53">
        <f>Calculations!Q86</f>
        <v>0</v>
      </c>
      <c r="R111" s="53">
        <f>Calculations!M86</f>
        <v>0</v>
      </c>
      <c r="S111" s="53">
        <f>Calculations!P86</f>
        <v>0</v>
      </c>
      <c r="T111" s="36"/>
      <c r="U111" s="36" t="s">
        <v>53</v>
      </c>
      <c r="V111" s="43" t="s">
        <v>56</v>
      </c>
      <c r="W111" s="48" t="s">
        <v>428</v>
      </c>
      <c r="X111" s="32" t="s">
        <v>439</v>
      </c>
      <c r="Y111" s="13" t="s">
        <v>475</v>
      </c>
      <c r="Z111" s="13"/>
    </row>
    <row r="112" spans="2:26" ht="25.5" x14ac:dyDescent="0.2">
      <c r="B112" s="13" t="str">
        <f>Calculations!A87</f>
        <v>NUN4</v>
      </c>
      <c r="C112" s="32" t="str">
        <f>Calculations!B87</f>
        <v>South of Guisborough Road</v>
      </c>
      <c r="D112" s="13" t="str">
        <f>Calculations!C87</f>
        <v>SHLAA</v>
      </c>
      <c r="E112" s="44">
        <f>Calculations!D87</f>
        <v>26.8414</v>
      </c>
      <c r="F112" s="53">
        <f>Calculations!H87</f>
        <v>24.497686862849001</v>
      </c>
      <c r="G112" s="53">
        <f>Calculations!L87</f>
        <v>91.268290263730663</v>
      </c>
      <c r="H112" s="53">
        <f>Calculations!G87</f>
        <v>0.74643088280100001</v>
      </c>
      <c r="I112" s="53">
        <f>Calculations!K87</f>
        <v>2.7808940025520279</v>
      </c>
      <c r="J112" s="53">
        <f>Calculations!F87</f>
        <v>1.59728225435</v>
      </c>
      <c r="K112" s="53">
        <f>Calculations!J87</f>
        <v>5.9508157337173175</v>
      </c>
      <c r="L112" s="53">
        <f>Calculations!E87</f>
        <v>0</v>
      </c>
      <c r="M112" s="53">
        <f>Calculations!I87</f>
        <v>0</v>
      </c>
      <c r="N112" s="53">
        <f>Calculations!O87</f>
        <v>1.8035353813199999</v>
      </c>
      <c r="O112" s="53">
        <f>Calculations!R87</f>
        <v>6.7192299258607964</v>
      </c>
      <c r="P112" s="53">
        <f>Calculations!N87</f>
        <v>0.74712704915000006</v>
      </c>
      <c r="Q112" s="53">
        <f>Calculations!Q87</f>
        <v>2.7834876316063992</v>
      </c>
      <c r="R112" s="53">
        <f>Calculations!M87</f>
        <v>0.97522211046999996</v>
      </c>
      <c r="S112" s="53">
        <f>Calculations!P87</f>
        <v>3.633275874097476</v>
      </c>
      <c r="T112" s="36"/>
      <c r="U112" s="36" t="s">
        <v>53</v>
      </c>
      <c r="V112" s="43" t="s">
        <v>55</v>
      </c>
      <c r="W112" s="48" t="s">
        <v>427</v>
      </c>
      <c r="X112" s="32" t="s">
        <v>450</v>
      </c>
      <c r="Y112" s="13" t="s">
        <v>450</v>
      </c>
      <c r="Z112" s="13"/>
    </row>
    <row r="113" spans="2:26" x14ac:dyDescent="0.2">
      <c r="B113" s="13" t="str">
        <f>Calculations!A88</f>
        <v>NUN5</v>
      </c>
      <c r="C113" s="32" t="str">
        <f>Calculations!B88</f>
        <v>Nunthorpe Grange Farm, Nunthorpe</v>
      </c>
      <c r="D113" s="13" t="str">
        <f>Calculations!C88</f>
        <v>SHLAA</v>
      </c>
      <c r="E113" s="44">
        <f>Calculations!D88</f>
        <v>9.3951200000000004</v>
      </c>
      <c r="F113" s="53">
        <f>Calculations!H88</f>
        <v>9.3951200000000004</v>
      </c>
      <c r="G113" s="53">
        <f>Calculations!L88</f>
        <v>100</v>
      </c>
      <c r="H113" s="53">
        <f>Calculations!G88</f>
        <v>0</v>
      </c>
      <c r="I113" s="53">
        <f>Calculations!K88</f>
        <v>0</v>
      </c>
      <c r="J113" s="53">
        <f>Calculations!F88</f>
        <v>0</v>
      </c>
      <c r="K113" s="53">
        <f>Calculations!J88</f>
        <v>0</v>
      </c>
      <c r="L113" s="53">
        <f>Calculations!E88</f>
        <v>0</v>
      </c>
      <c r="M113" s="53">
        <f>Calculations!I88</f>
        <v>0</v>
      </c>
      <c r="N113" s="53">
        <f>Calculations!O88</f>
        <v>0.249971817697</v>
      </c>
      <c r="O113" s="53">
        <f>Calculations!R88</f>
        <v>2.6606559330482207</v>
      </c>
      <c r="P113" s="53">
        <f>Calculations!N88</f>
        <v>9.1999999999999998E-2</v>
      </c>
      <c r="Q113" s="53">
        <f>Calculations!Q88</f>
        <v>0.97923177138769901</v>
      </c>
      <c r="R113" s="53">
        <f>Calculations!M88</f>
        <v>0.25679999999999997</v>
      </c>
      <c r="S113" s="53">
        <f>Calculations!P88</f>
        <v>2.7333339010039248</v>
      </c>
      <c r="T113" s="36"/>
      <c r="U113" s="36" t="s">
        <v>53</v>
      </c>
      <c r="V113" s="43" t="s">
        <v>56</v>
      </c>
      <c r="W113" s="48" t="s">
        <v>428</v>
      </c>
      <c r="X113" s="32" t="s">
        <v>439</v>
      </c>
      <c r="Y113" s="13" t="s">
        <v>475</v>
      </c>
      <c r="Z113" s="13"/>
    </row>
    <row r="114" spans="2:26" ht="25.5" x14ac:dyDescent="0.2">
      <c r="B114" s="13" t="str">
        <f>Calculations!A89</f>
        <v>NUN6</v>
      </c>
      <c r="C114" s="32" t="str">
        <f>Calculations!B89</f>
        <v>Land at Brunton Arms Public House, Stainton Way</v>
      </c>
      <c r="D114" s="13" t="str">
        <f>Calculations!C89</f>
        <v>SHLAA</v>
      </c>
      <c r="E114" s="44">
        <f>Calculations!D89</f>
        <v>0.29468800000000001</v>
      </c>
      <c r="F114" s="53">
        <f>Calculations!H89</f>
        <v>0.29468800000000001</v>
      </c>
      <c r="G114" s="53">
        <f>Calculations!L89</f>
        <v>100</v>
      </c>
      <c r="H114" s="53">
        <f>Calculations!G89</f>
        <v>0</v>
      </c>
      <c r="I114" s="53">
        <f>Calculations!K89</f>
        <v>0</v>
      </c>
      <c r="J114" s="53">
        <f>Calculations!F89</f>
        <v>0</v>
      </c>
      <c r="K114" s="53">
        <f>Calculations!J89</f>
        <v>0</v>
      </c>
      <c r="L114" s="53">
        <f>Calculations!E89</f>
        <v>0</v>
      </c>
      <c r="M114" s="53">
        <f>Calculations!I89</f>
        <v>0</v>
      </c>
      <c r="N114" s="53">
        <f>Calculations!O89</f>
        <v>2.27021773751E-2</v>
      </c>
      <c r="O114" s="53">
        <f>Calculations!R89</f>
        <v>7.7038010964477683</v>
      </c>
      <c r="P114" s="53">
        <f>Calculations!N89</f>
        <v>0</v>
      </c>
      <c r="Q114" s="53">
        <f>Calculations!Q89</f>
        <v>0</v>
      </c>
      <c r="R114" s="53">
        <f>Calculations!M89</f>
        <v>0</v>
      </c>
      <c r="S114" s="53">
        <f>Calculations!P89</f>
        <v>0</v>
      </c>
      <c r="T114" s="36"/>
      <c r="U114" s="36" t="s">
        <v>53</v>
      </c>
      <c r="V114" s="43" t="s">
        <v>56</v>
      </c>
      <c r="W114" s="48" t="s">
        <v>428</v>
      </c>
      <c r="X114" s="32" t="s">
        <v>439</v>
      </c>
      <c r="Y114" s="13" t="s">
        <v>475</v>
      </c>
      <c r="Z114" s="13"/>
    </row>
    <row r="115" spans="2:26" ht="25.5" x14ac:dyDescent="0.2">
      <c r="B115" s="13" t="str">
        <f>Calculations!A90</f>
        <v>NUN7</v>
      </c>
      <c r="C115" s="32" t="str">
        <f>Calculations!B90</f>
        <v>Land at Gypsy Lane</v>
      </c>
      <c r="D115" s="13" t="str">
        <f>Calculations!C90</f>
        <v>SHLAA</v>
      </c>
      <c r="E115" s="44">
        <f>Calculations!D90</f>
        <v>0.76846899999999996</v>
      </c>
      <c r="F115" s="53">
        <f>Calculations!H90</f>
        <v>0.76821491866996394</v>
      </c>
      <c r="G115" s="53">
        <f>Calculations!L90</f>
        <v>99.966936684493973</v>
      </c>
      <c r="H115" s="53">
        <f>Calculations!G90</f>
        <v>6.8186719070399999E-5</v>
      </c>
      <c r="I115" s="53">
        <f>Calculations!K90</f>
        <v>8.8730604709363683E-3</v>
      </c>
      <c r="J115" s="53">
        <f>Calculations!F90</f>
        <v>1.4260947242999999E-4</v>
      </c>
      <c r="K115" s="53">
        <f>Calculations!J90</f>
        <v>1.8557609016108652E-2</v>
      </c>
      <c r="L115" s="53">
        <f>Calculations!E90</f>
        <v>4.3285138535600001E-5</v>
      </c>
      <c r="M115" s="53">
        <f>Calculations!I90</f>
        <v>5.6326460189805973E-3</v>
      </c>
      <c r="N115" s="53">
        <f>Calculations!O90</f>
        <v>4.07453766908E-2</v>
      </c>
      <c r="O115" s="53">
        <f>Calculations!R90</f>
        <v>5.3021496886406609</v>
      </c>
      <c r="P115" s="53">
        <f>Calculations!N90</f>
        <v>1.62944159618E-3</v>
      </c>
      <c r="Q115" s="53">
        <f>Calculations!Q90</f>
        <v>0.21203738812886402</v>
      </c>
      <c r="R115" s="53">
        <f>Calculations!M90</f>
        <v>5.3046382584000002E-4</v>
      </c>
      <c r="S115" s="53">
        <f>Calculations!P90</f>
        <v>6.9028656437670227E-2</v>
      </c>
      <c r="T115" s="36"/>
      <c r="U115" s="36" t="s">
        <v>53</v>
      </c>
      <c r="V115" s="43" t="s">
        <v>55</v>
      </c>
      <c r="W115" s="48" t="s">
        <v>427</v>
      </c>
      <c r="X115" s="32" t="s">
        <v>462</v>
      </c>
      <c r="Y115" s="32" t="s">
        <v>447</v>
      </c>
      <c r="Z115" s="32"/>
    </row>
    <row r="116" spans="2:26" ht="38.25" x14ac:dyDescent="0.2">
      <c r="B116" s="13" t="str">
        <f>Calculations!A91</f>
        <v>NUN8</v>
      </c>
      <c r="C116" s="32" t="str">
        <f>Calculations!B91</f>
        <v>Land at Nunthorpe (west of The Avenue)</v>
      </c>
      <c r="D116" s="13" t="str">
        <f>Calculations!C91</f>
        <v>SHLAA</v>
      </c>
      <c r="E116" s="44">
        <f>Calculations!D91</f>
        <v>0.55205700000000002</v>
      </c>
      <c r="F116" s="53">
        <f>Calculations!H91</f>
        <v>0.55205700000000002</v>
      </c>
      <c r="G116" s="53">
        <f>Calculations!L91</f>
        <v>100</v>
      </c>
      <c r="H116" s="53">
        <f>Calculations!G91</f>
        <v>0</v>
      </c>
      <c r="I116" s="53">
        <f>Calculations!K91</f>
        <v>0</v>
      </c>
      <c r="J116" s="53">
        <f>Calculations!F91</f>
        <v>0</v>
      </c>
      <c r="K116" s="53">
        <f>Calculations!J91</f>
        <v>0</v>
      </c>
      <c r="L116" s="53">
        <f>Calculations!E91</f>
        <v>0</v>
      </c>
      <c r="M116" s="53">
        <f>Calculations!I91</f>
        <v>0</v>
      </c>
      <c r="N116" s="53">
        <f>Calculations!O91</f>
        <v>0</v>
      </c>
      <c r="O116" s="53">
        <f>Calculations!R91</f>
        <v>0</v>
      </c>
      <c r="P116" s="53">
        <f>Calculations!N91</f>
        <v>0</v>
      </c>
      <c r="Q116" s="53">
        <f>Calculations!Q91</f>
        <v>0</v>
      </c>
      <c r="R116" s="53">
        <f>Calculations!M91</f>
        <v>0</v>
      </c>
      <c r="S116" s="53">
        <f>Calculations!P91</f>
        <v>0</v>
      </c>
      <c r="T116" s="36"/>
      <c r="U116" s="36" t="s">
        <v>53</v>
      </c>
      <c r="V116" s="43" t="s">
        <v>57</v>
      </c>
      <c r="W116" s="48" t="s">
        <v>429</v>
      </c>
      <c r="X116" s="32" t="s">
        <v>439</v>
      </c>
      <c r="Y116" s="13" t="s">
        <v>475</v>
      </c>
      <c r="Z116" s="13"/>
    </row>
    <row r="117" spans="2:26" x14ac:dyDescent="0.2">
      <c r="B117" s="13" t="str">
        <f>Calculations!A92</f>
        <v>NUN9</v>
      </c>
      <c r="C117" s="32" t="str">
        <f>Calculations!B92</f>
        <v>Nunthorpe Hall Farm, Eastside</v>
      </c>
      <c r="D117" s="13" t="str">
        <f>Calculations!C92</f>
        <v>SHLAA</v>
      </c>
      <c r="E117" s="44">
        <f>Calculations!D92</f>
        <v>0.868591</v>
      </c>
      <c r="F117" s="53">
        <f>Calculations!H92</f>
        <v>0.868591</v>
      </c>
      <c r="G117" s="53">
        <f>Calculations!L92</f>
        <v>100</v>
      </c>
      <c r="H117" s="53">
        <f>Calculations!G92</f>
        <v>0</v>
      </c>
      <c r="I117" s="53">
        <f>Calculations!K92</f>
        <v>0</v>
      </c>
      <c r="J117" s="53">
        <f>Calculations!F92</f>
        <v>0</v>
      </c>
      <c r="K117" s="53">
        <f>Calculations!J92</f>
        <v>0</v>
      </c>
      <c r="L117" s="53">
        <f>Calculations!E92</f>
        <v>0</v>
      </c>
      <c r="M117" s="53">
        <f>Calculations!I92</f>
        <v>0</v>
      </c>
      <c r="N117" s="53">
        <f>Calculations!O92</f>
        <v>4.9237172644400001E-2</v>
      </c>
      <c r="O117" s="53">
        <f>Calculations!R92</f>
        <v>5.6686256989077712</v>
      </c>
      <c r="P117" s="53">
        <f>Calculations!N92</f>
        <v>7.4243999999000004E-3</v>
      </c>
      <c r="Q117" s="53">
        <f>Calculations!Q92</f>
        <v>0.85476363442632963</v>
      </c>
      <c r="R117" s="53">
        <f>Calculations!M92</f>
        <v>1.5799402648600001E-2</v>
      </c>
      <c r="S117" s="53">
        <f>Calculations!P92</f>
        <v>1.818969186717339</v>
      </c>
      <c r="T117" s="36"/>
      <c r="U117" s="36" t="s">
        <v>53</v>
      </c>
      <c r="V117" s="43" t="s">
        <v>56</v>
      </c>
      <c r="W117" s="48" t="s">
        <v>428</v>
      </c>
      <c r="X117" s="32" t="s">
        <v>439</v>
      </c>
      <c r="Y117" s="13" t="s">
        <v>475</v>
      </c>
      <c r="Z117" s="13"/>
    </row>
    <row r="118" spans="2:26" ht="38.25" x14ac:dyDescent="0.2">
      <c r="B118" s="13" t="str">
        <f>Calculations!A93</f>
        <v>PAR1</v>
      </c>
      <c r="C118" s="32" t="str">
        <f>Calculations!B93</f>
        <v>87-97 St Barnabas Road</v>
      </c>
      <c r="D118" s="13" t="str">
        <f>Calculations!C93</f>
        <v>SHLAA</v>
      </c>
      <c r="E118" s="44">
        <f>Calculations!D93</f>
        <v>5.8563299999999999E-2</v>
      </c>
      <c r="F118" s="53">
        <f>Calculations!H93</f>
        <v>5.8563299999999999E-2</v>
      </c>
      <c r="G118" s="53">
        <f>Calculations!L93</f>
        <v>100</v>
      </c>
      <c r="H118" s="53">
        <f>Calculations!G93</f>
        <v>0</v>
      </c>
      <c r="I118" s="53">
        <f>Calculations!K93</f>
        <v>0</v>
      </c>
      <c r="J118" s="53">
        <f>Calculations!F93</f>
        <v>0</v>
      </c>
      <c r="K118" s="53">
        <f>Calculations!J93</f>
        <v>0</v>
      </c>
      <c r="L118" s="53">
        <f>Calculations!E93</f>
        <v>0</v>
      </c>
      <c r="M118" s="53">
        <f>Calculations!I93</f>
        <v>0</v>
      </c>
      <c r="N118" s="53">
        <f>Calculations!O93</f>
        <v>0</v>
      </c>
      <c r="O118" s="53">
        <f>Calculations!R93</f>
        <v>0</v>
      </c>
      <c r="P118" s="53">
        <f>Calculations!N93</f>
        <v>0</v>
      </c>
      <c r="Q118" s="53">
        <f>Calculations!Q93</f>
        <v>0</v>
      </c>
      <c r="R118" s="53">
        <f>Calculations!M93</f>
        <v>0</v>
      </c>
      <c r="S118" s="53">
        <f>Calculations!P93</f>
        <v>0</v>
      </c>
      <c r="T118" s="36"/>
      <c r="U118" s="36" t="s">
        <v>53</v>
      </c>
      <c r="V118" s="43" t="s">
        <v>57</v>
      </c>
      <c r="W118" s="48" t="s">
        <v>429</v>
      </c>
      <c r="X118" s="32" t="s">
        <v>439</v>
      </c>
      <c r="Y118" s="13" t="s">
        <v>475</v>
      </c>
      <c r="Z118" s="13"/>
    </row>
    <row r="119" spans="2:26" ht="25.5" x14ac:dyDescent="0.2">
      <c r="B119" s="13" t="str">
        <f>Calculations!A94</f>
        <v>PAR2</v>
      </c>
      <c r="C119" s="32" t="str">
        <f>Calculations!B94</f>
        <v>Valley Road/York Road Garage Site</v>
      </c>
      <c r="D119" s="13" t="str">
        <f>Calculations!C94</f>
        <v>SHLAA</v>
      </c>
      <c r="E119" s="44">
        <f>Calculations!D94</f>
        <v>0.231098</v>
      </c>
      <c r="F119" s="53">
        <f>Calculations!H94</f>
        <v>-1.4109504001269535E-7</v>
      </c>
      <c r="G119" s="53">
        <f>Calculations!L94</f>
        <v>-6.1054202118882614E-5</v>
      </c>
      <c r="H119" s="53">
        <f>Calculations!G94</f>
        <v>0.22458705591600001</v>
      </c>
      <c r="I119" s="53">
        <f>Calculations!K94</f>
        <v>97.182604746038479</v>
      </c>
      <c r="J119" s="53">
        <f>Calculations!F94</f>
        <v>5.2690756047300003E-3</v>
      </c>
      <c r="K119" s="53">
        <f>Calculations!J94</f>
        <v>2.2800178299812202</v>
      </c>
      <c r="L119" s="53">
        <f>Calculations!E94</f>
        <v>1.24200957431E-3</v>
      </c>
      <c r="M119" s="53">
        <f>Calculations!I94</f>
        <v>0.53743847818241608</v>
      </c>
      <c r="N119" s="53">
        <f>Calculations!O94</f>
        <v>0.12704623846800001</v>
      </c>
      <c r="O119" s="53">
        <f>Calculations!R94</f>
        <v>54.975048883157797</v>
      </c>
      <c r="P119" s="53">
        <f>Calculations!N94</f>
        <v>9.0781622219500008E-3</v>
      </c>
      <c r="Q119" s="53">
        <f>Calculations!Q94</f>
        <v>3.9282738154159711</v>
      </c>
      <c r="R119" s="53">
        <f>Calculations!M94</f>
        <v>1.6672534676100002E-2</v>
      </c>
      <c r="S119" s="53">
        <f>Calculations!P94</f>
        <v>7.2144867874667895</v>
      </c>
      <c r="T119" s="36"/>
      <c r="U119" s="36" t="s">
        <v>53</v>
      </c>
      <c r="V119" s="43" t="s">
        <v>55</v>
      </c>
      <c r="W119" s="48" t="s">
        <v>427</v>
      </c>
      <c r="X119" s="32" t="s">
        <v>439</v>
      </c>
      <c r="Y119" s="13" t="s">
        <v>475</v>
      </c>
      <c r="Z119" s="13"/>
    </row>
    <row r="120" spans="2:26" ht="38.25" x14ac:dyDescent="0.2">
      <c r="B120" s="13" t="str">
        <f>Calculations!A95</f>
        <v>PAR3</v>
      </c>
      <c r="C120" s="32" t="str">
        <f>Calculations!B95</f>
        <v>Land at Rochester, Eastbourne and Mulgrave Rd</v>
      </c>
      <c r="D120" s="13" t="str">
        <f>Calculations!C95</f>
        <v>SHLAA</v>
      </c>
      <c r="E120" s="44">
        <f>Calculations!D95</f>
        <v>5.0521400000000001E-2</v>
      </c>
      <c r="F120" s="53">
        <f>Calculations!H95</f>
        <v>5.0521400000000001E-2</v>
      </c>
      <c r="G120" s="53">
        <f>Calculations!L95</f>
        <v>100</v>
      </c>
      <c r="H120" s="53">
        <f>Calculations!G95</f>
        <v>0</v>
      </c>
      <c r="I120" s="53">
        <f>Calculations!K95</f>
        <v>0</v>
      </c>
      <c r="J120" s="53">
        <f>Calculations!F95</f>
        <v>0</v>
      </c>
      <c r="K120" s="53">
        <f>Calculations!J95</f>
        <v>0</v>
      </c>
      <c r="L120" s="53">
        <f>Calculations!E95</f>
        <v>0</v>
      </c>
      <c r="M120" s="53">
        <f>Calculations!I95</f>
        <v>0</v>
      </c>
      <c r="N120" s="53">
        <f>Calculations!O95</f>
        <v>0</v>
      </c>
      <c r="O120" s="53">
        <f>Calculations!R95</f>
        <v>0</v>
      </c>
      <c r="P120" s="53">
        <f>Calculations!N95</f>
        <v>0</v>
      </c>
      <c r="Q120" s="53">
        <f>Calculations!Q95</f>
        <v>0</v>
      </c>
      <c r="R120" s="53">
        <f>Calculations!M95</f>
        <v>0</v>
      </c>
      <c r="S120" s="53">
        <f>Calculations!P95</f>
        <v>0</v>
      </c>
      <c r="T120" s="36"/>
      <c r="U120" s="36" t="s">
        <v>53</v>
      </c>
      <c r="V120" s="43" t="s">
        <v>57</v>
      </c>
      <c r="W120" s="48" t="s">
        <v>429</v>
      </c>
      <c r="X120" s="32" t="s">
        <v>458</v>
      </c>
      <c r="Y120" s="32" t="s">
        <v>447</v>
      </c>
      <c r="Z120" s="32"/>
    </row>
    <row r="121" spans="2:26" ht="38.25" x14ac:dyDescent="0.2">
      <c r="B121" s="13" t="str">
        <f>Calculations!A96</f>
        <v>PAR4</v>
      </c>
      <c r="C121" s="32" t="str">
        <f>Calculations!B96</f>
        <v>35 Park Road South</v>
      </c>
      <c r="D121" s="13" t="str">
        <f>Calculations!C96</f>
        <v>SHLAA</v>
      </c>
      <c r="E121" s="44">
        <f>Calculations!D96</f>
        <v>6.6997200000000007E-2</v>
      </c>
      <c r="F121" s="53">
        <f>Calculations!H96</f>
        <v>6.6997200000000007E-2</v>
      </c>
      <c r="G121" s="53">
        <f>Calculations!L96</f>
        <v>100</v>
      </c>
      <c r="H121" s="53">
        <f>Calculations!G96</f>
        <v>0</v>
      </c>
      <c r="I121" s="53">
        <f>Calculations!K96</f>
        <v>0</v>
      </c>
      <c r="J121" s="53">
        <f>Calculations!F96</f>
        <v>0</v>
      </c>
      <c r="K121" s="53">
        <f>Calculations!J96</f>
        <v>0</v>
      </c>
      <c r="L121" s="53">
        <f>Calculations!E96</f>
        <v>0</v>
      </c>
      <c r="M121" s="53">
        <f>Calculations!I96</f>
        <v>0</v>
      </c>
      <c r="N121" s="53">
        <f>Calculations!O96</f>
        <v>0</v>
      </c>
      <c r="O121" s="53">
        <f>Calculations!R96</f>
        <v>0</v>
      </c>
      <c r="P121" s="53">
        <f>Calculations!N96</f>
        <v>0</v>
      </c>
      <c r="Q121" s="53">
        <f>Calculations!Q96</f>
        <v>0</v>
      </c>
      <c r="R121" s="53">
        <f>Calculations!M96</f>
        <v>0</v>
      </c>
      <c r="S121" s="53">
        <f>Calculations!P96</f>
        <v>0</v>
      </c>
      <c r="T121" s="36"/>
      <c r="U121" s="36" t="s">
        <v>53</v>
      </c>
      <c r="V121" s="43" t="s">
        <v>57</v>
      </c>
      <c r="W121" s="48" t="s">
        <v>429</v>
      </c>
      <c r="X121" s="32" t="s">
        <v>458</v>
      </c>
      <c r="Y121" s="32" t="s">
        <v>447</v>
      </c>
      <c r="Z121" s="32"/>
    </row>
    <row r="122" spans="2:26" ht="38.25" x14ac:dyDescent="0.2">
      <c r="B122" s="13" t="str">
        <f>Calculations!A97</f>
        <v>PAR5</v>
      </c>
      <c r="C122" s="32" t="str">
        <f>Calculations!B97</f>
        <v>368-374 Linthorpe Road</v>
      </c>
      <c r="D122" s="13" t="str">
        <f>Calculations!C97</f>
        <v>SHLAA</v>
      </c>
      <c r="E122" s="44">
        <f>Calculations!D97</f>
        <v>6.8651699999999996E-2</v>
      </c>
      <c r="F122" s="53">
        <f>Calculations!H97</f>
        <v>6.8651699999999996E-2</v>
      </c>
      <c r="G122" s="53">
        <f>Calculations!L97</f>
        <v>100</v>
      </c>
      <c r="H122" s="53">
        <f>Calculations!G97</f>
        <v>0</v>
      </c>
      <c r="I122" s="53">
        <f>Calculations!K97</f>
        <v>0</v>
      </c>
      <c r="J122" s="53">
        <f>Calculations!F97</f>
        <v>0</v>
      </c>
      <c r="K122" s="53">
        <f>Calculations!J97</f>
        <v>0</v>
      </c>
      <c r="L122" s="53">
        <f>Calculations!E97</f>
        <v>0</v>
      </c>
      <c r="M122" s="53">
        <f>Calculations!I97</f>
        <v>0</v>
      </c>
      <c r="N122" s="53">
        <f>Calculations!O97</f>
        <v>0</v>
      </c>
      <c r="O122" s="53">
        <f>Calculations!R97</f>
        <v>0</v>
      </c>
      <c r="P122" s="53">
        <f>Calculations!N97</f>
        <v>0</v>
      </c>
      <c r="Q122" s="53">
        <f>Calculations!Q97</f>
        <v>0</v>
      </c>
      <c r="R122" s="53">
        <f>Calculations!M97</f>
        <v>0</v>
      </c>
      <c r="S122" s="53">
        <f>Calculations!P97</f>
        <v>0</v>
      </c>
      <c r="T122" s="36"/>
      <c r="U122" s="36" t="s">
        <v>53</v>
      </c>
      <c r="V122" s="43" t="s">
        <v>57</v>
      </c>
      <c r="W122" s="48" t="s">
        <v>429</v>
      </c>
      <c r="X122" s="32" t="s">
        <v>439</v>
      </c>
      <c r="Y122" s="13" t="s">
        <v>475</v>
      </c>
      <c r="Z122" s="13"/>
    </row>
    <row r="123" spans="2:26" x14ac:dyDescent="0.2">
      <c r="B123" s="13" t="str">
        <f>Calculations!A98</f>
        <v>PEB1</v>
      </c>
      <c r="C123" s="32" t="str">
        <f>Calculations!B98</f>
        <v>56 Cargo Fleet Lane</v>
      </c>
      <c r="D123" s="13" t="str">
        <f>Calculations!C98</f>
        <v>SHLAA</v>
      </c>
      <c r="E123" s="44">
        <f>Calculations!D98</f>
        <v>0.108818</v>
      </c>
      <c r="F123" s="53">
        <f>Calculations!H98</f>
        <v>0.107980149987843</v>
      </c>
      <c r="G123" s="53">
        <f>Calculations!L98</f>
        <v>99.230044650556891</v>
      </c>
      <c r="H123" s="53">
        <f>Calculations!G98</f>
        <v>8.3785001215700003E-4</v>
      </c>
      <c r="I123" s="53">
        <f>Calculations!K98</f>
        <v>0.76995534944310684</v>
      </c>
      <c r="J123" s="53">
        <f>Calculations!F98</f>
        <v>0</v>
      </c>
      <c r="K123" s="53">
        <f>Calculations!J98</f>
        <v>0</v>
      </c>
      <c r="L123" s="53">
        <f>Calculations!E98</f>
        <v>0</v>
      </c>
      <c r="M123" s="53">
        <f>Calculations!I98</f>
        <v>0</v>
      </c>
      <c r="N123" s="53">
        <f>Calculations!O98</f>
        <v>0</v>
      </c>
      <c r="O123" s="53">
        <f>Calculations!R98</f>
        <v>0</v>
      </c>
      <c r="P123" s="53">
        <f>Calculations!N98</f>
        <v>0</v>
      </c>
      <c r="Q123" s="53">
        <f>Calculations!Q98</f>
        <v>0</v>
      </c>
      <c r="R123" s="53">
        <f>Calculations!M98</f>
        <v>0</v>
      </c>
      <c r="S123" s="53">
        <f>Calculations!P98</f>
        <v>0</v>
      </c>
      <c r="T123" s="36"/>
      <c r="U123" s="36" t="s">
        <v>53</v>
      </c>
      <c r="V123" s="43" t="s">
        <v>56</v>
      </c>
      <c r="W123" s="48" t="s">
        <v>428</v>
      </c>
      <c r="X123" s="32" t="s">
        <v>453</v>
      </c>
      <c r="Y123" s="32" t="s">
        <v>447</v>
      </c>
      <c r="Z123" s="32"/>
    </row>
    <row r="124" spans="2:26" ht="25.5" x14ac:dyDescent="0.2">
      <c r="B124" s="13" t="str">
        <f>Calculations!A99</f>
        <v>PEB2</v>
      </c>
      <c r="C124" s="32" t="str">
        <f>Calculations!B99</f>
        <v>Sandringham Road Play Area, Sandringham Road</v>
      </c>
      <c r="D124" s="13" t="str">
        <f>Calculations!C99</f>
        <v>SHLAA</v>
      </c>
      <c r="E124" s="44">
        <f>Calculations!D99</f>
        <v>1.0551200000000001</v>
      </c>
      <c r="F124" s="53">
        <f>Calculations!H99</f>
        <v>1.0551200000000001</v>
      </c>
      <c r="G124" s="53">
        <f>Calculations!L99</f>
        <v>100</v>
      </c>
      <c r="H124" s="53">
        <f>Calculations!G99</f>
        <v>0</v>
      </c>
      <c r="I124" s="53">
        <f>Calculations!K99</f>
        <v>0</v>
      </c>
      <c r="J124" s="53">
        <f>Calculations!F99</f>
        <v>0</v>
      </c>
      <c r="K124" s="53">
        <f>Calculations!J99</f>
        <v>0</v>
      </c>
      <c r="L124" s="53">
        <f>Calculations!E99</f>
        <v>0</v>
      </c>
      <c r="M124" s="53">
        <f>Calculations!I99</f>
        <v>0</v>
      </c>
      <c r="N124" s="53">
        <f>Calculations!O99</f>
        <v>0.22520086868799999</v>
      </c>
      <c r="O124" s="53">
        <f>Calculations!R99</f>
        <v>21.343626193039654</v>
      </c>
      <c r="P124" s="53">
        <f>Calculations!N99</f>
        <v>1.3896665984799999E-2</v>
      </c>
      <c r="Q124" s="53">
        <f>Calculations!Q99</f>
        <v>1.3170697157479716</v>
      </c>
      <c r="R124" s="53">
        <f>Calculations!M99</f>
        <v>2.31874364241E-2</v>
      </c>
      <c r="S124" s="53">
        <f>Calculations!P99</f>
        <v>2.197611307159375</v>
      </c>
      <c r="T124" s="36"/>
      <c r="U124" s="36" t="s">
        <v>53</v>
      </c>
      <c r="V124" s="43" t="s">
        <v>56</v>
      </c>
      <c r="W124" s="48" t="s">
        <v>428</v>
      </c>
      <c r="X124" s="32" t="s">
        <v>439</v>
      </c>
      <c r="Y124" s="13" t="s">
        <v>475</v>
      </c>
      <c r="Z124" s="13"/>
    </row>
    <row r="125" spans="2:26" ht="25.5" x14ac:dyDescent="0.2">
      <c r="B125" s="13" t="str">
        <f>Calculations!A100</f>
        <v>PEB3</v>
      </c>
      <c r="C125" s="32" t="str">
        <f>Calculations!B100</f>
        <v>Land at Highmead Walk, Highmead Walk/Southmead Avenue</v>
      </c>
      <c r="D125" s="13" t="str">
        <f>Calculations!C100</f>
        <v>SHLAA</v>
      </c>
      <c r="E125" s="44">
        <f>Calculations!D100</f>
        <v>0.507216</v>
      </c>
      <c r="F125" s="53">
        <f>Calculations!H100</f>
        <v>0.507216</v>
      </c>
      <c r="G125" s="53">
        <f>Calculations!L100</f>
        <v>100</v>
      </c>
      <c r="H125" s="53">
        <f>Calculations!G100</f>
        <v>0</v>
      </c>
      <c r="I125" s="53">
        <f>Calculations!K100</f>
        <v>0</v>
      </c>
      <c r="J125" s="53">
        <f>Calculations!F100</f>
        <v>0</v>
      </c>
      <c r="K125" s="53">
        <f>Calculations!J100</f>
        <v>0</v>
      </c>
      <c r="L125" s="53">
        <f>Calculations!E100</f>
        <v>0</v>
      </c>
      <c r="M125" s="53">
        <f>Calculations!I100</f>
        <v>0</v>
      </c>
      <c r="N125" s="53">
        <f>Calculations!O100</f>
        <v>3.2972842983300002E-5</v>
      </c>
      <c r="O125" s="53">
        <f>Calculations!R100</f>
        <v>6.5007497758942934E-3</v>
      </c>
      <c r="P125" s="53">
        <f>Calculations!N100</f>
        <v>0</v>
      </c>
      <c r="Q125" s="53">
        <f>Calculations!Q100</f>
        <v>0</v>
      </c>
      <c r="R125" s="53">
        <f>Calculations!M100</f>
        <v>0</v>
      </c>
      <c r="S125" s="53">
        <f>Calculations!P100</f>
        <v>0</v>
      </c>
      <c r="T125" s="36"/>
      <c r="U125" s="36" t="s">
        <v>53</v>
      </c>
      <c r="V125" s="43" t="s">
        <v>56</v>
      </c>
      <c r="W125" s="48" t="s">
        <v>428</v>
      </c>
      <c r="X125" s="32" t="s">
        <v>439</v>
      </c>
      <c r="Y125" s="13" t="s">
        <v>475</v>
      </c>
      <c r="Z125" s="13"/>
    </row>
    <row r="126" spans="2:26" x14ac:dyDescent="0.2">
      <c r="B126" s="13" t="str">
        <f>Calculations!A101</f>
        <v>PEB4</v>
      </c>
      <c r="C126" s="32" t="str">
        <f>Calculations!B101</f>
        <v>Kirkland Walk</v>
      </c>
      <c r="D126" s="13" t="str">
        <f>Calculations!C101</f>
        <v>SHLAA</v>
      </c>
      <c r="E126" s="44">
        <f>Calculations!D101</f>
        <v>0.37879800000000002</v>
      </c>
      <c r="F126" s="53">
        <f>Calculations!H101</f>
        <v>0.37879800000000002</v>
      </c>
      <c r="G126" s="53">
        <f>Calculations!L101</f>
        <v>100</v>
      </c>
      <c r="H126" s="53">
        <f>Calculations!G101</f>
        <v>0</v>
      </c>
      <c r="I126" s="53">
        <f>Calculations!K101</f>
        <v>0</v>
      </c>
      <c r="J126" s="53">
        <f>Calculations!F101</f>
        <v>0</v>
      </c>
      <c r="K126" s="53">
        <f>Calculations!J101</f>
        <v>0</v>
      </c>
      <c r="L126" s="53">
        <f>Calculations!E101</f>
        <v>0</v>
      </c>
      <c r="M126" s="53">
        <f>Calculations!I101</f>
        <v>0</v>
      </c>
      <c r="N126" s="53">
        <f>Calculations!O101</f>
        <v>1.6594071616299999E-2</v>
      </c>
      <c r="O126" s="53">
        <f>Calculations!R101</f>
        <v>4.3807178539221425</v>
      </c>
      <c r="P126" s="53">
        <f>Calculations!N101</f>
        <v>0</v>
      </c>
      <c r="Q126" s="53">
        <f>Calculations!Q101</f>
        <v>0</v>
      </c>
      <c r="R126" s="53">
        <f>Calculations!M101</f>
        <v>0</v>
      </c>
      <c r="S126" s="53">
        <f>Calculations!P101</f>
        <v>0</v>
      </c>
      <c r="T126" s="36"/>
      <c r="U126" s="36" t="s">
        <v>53</v>
      </c>
      <c r="V126" s="43" t="s">
        <v>56</v>
      </c>
      <c r="W126" s="48" t="s">
        <v>428</v>
      </c>
      <c r="X126" s="32" t="s">
        <v>439</v>
      </c>
      <c r="Y126" s="13" t="s">
        <v>475</v>
      </c>
      <c r="Z126" s="13"/>
    </row>
    <row r="127" spans="2:26" ht="38.25" x14ac:dyDescent="0.2">
      <c r="B127" s="13" t="str">
        <f>Calculations!A102</f>
        <v>PEB5</v>
      </c>
      <c r="C127" s="32" t="str">
        <f>Calculations!B102</f>
        <v>Former Glentworth House site, Glentworth Avenue</v>
      </c>
      <c r="D127" s="13" t="str">
        <f>Calculations!C102</f>
        <v>SHLAA</v>
      </c>
      <c r="E127" s="44">
        <f>Calculations!D102</f>
        <v>0.40193800000000002</v>
      </c>
      <c r="F127" s="53">
        <f>Calculations!H102</f>
        <v>0.40193800000000002</v>
      </c>
      <c r="G127" s="53">
        <f>Calculations!L102</f>
        <v>100</v>
      </c>
      <c r="H127" s="53">
        <f>Calculations!G102</f>
        <v>0</v>
      </c>
      <c r="I127" s="53">
        <f>Calculations!K102</f>
        <v>0</v>
      </c>
      <c r="J127" s="53">
        <f>Calculations!F102</f>
        <v>0</v>
      </c>
      <c r="K127" s="53">
        <f>Calculations!J102</f>
        <v>0</v>
      </c>
      <c r="L127" s="53">
        <f>Calculations!E102</f>
        <v>0</v>
      </c>
      <c r="M127" s="53">
        <f>Calculations!I102</f>
        <v>0</v>
      </c>
      <c r="N127" s="53">
        <f>Calculations!O102</f>
        <v>0</v>
      </c>
      <c r="O127" s="53">
        <f>Calculations!R102</f>
        <v>0</v>
      </c>
      <c r="P127" s="53">
        <f>Calculations!N102</f>
        <v>0</v>
      </c>
      <c r="Q127" s="53">
        <f>Calculations!Q102</f>
        <v>0</v>
      </c>
      <c r="R127" s="53">
        <f>Calculations!M102</f>
        <v>0</v>
      </c>
      <c r="S127" s="53">
        <f>Calculations!P102</f>
        <v>0</v>
      </c>
      <c r="T127" s="36"/>
      <c r="U127" s="36" t="s">
        <v>53</v>
      </c>
      <c r="V127" s="43" t="s">
        <v>57</v>
      </c>
      <c r="W127" s="48" t="s">
        <v>429</v>
      </c>
      <c r="X127" s="32" t="s">
        <v>439</v>
      </c>
      <c r="Y127" s="13" t="s">
        <v>475</v>
      </c>
      <c r="Z127" s="13"/>
    </row>
    <row r="128" spans="2:26" ht="38.25" x14ac:dyDescent="0.2">
      <c r="B128" s="13" t="str">
        <f>Calculations!A103</f>
        <v>PEB6</v>
      </c>
      <c r="C128" s="32" t="str">
        <f>Calculations!B103</f>
        <v>Former Wee Willie Site, Evesham Road</v>
      </c>
      <c r="D128" s="13" t="str">
        <f>Calculations!C103</f>
        <v>SHLAA</v>
      </c>
      <c r="E128" s="44">
        <f>Calculations!D103</f>
        <v>0.13988100000000001</v>
      </c>
      <c r="F128" s="53">
        <f>Calculations!H103</f>
        <v>0.13988100000000001</v>
      </c>
      <c r="G128" s="53">
        <f>Calculations!L103</f>
        <v>100</v>
      </c>
      <c r="H128" s="53">
        <f>Calculations!G103</f>
        <v>0</v>
      </c>
      <c r="I128" s="53">
        <f>Calculations!K103</f>
        <v>0</v>
      </c>
      <c r="J128" s="53">
        <f>Calculations!F103</f>
        <v>0</v>
      </c>
      <c r="K128" s="53">
        <f>Calculations!J103</f>
        <v>0</v>
      </c>
      <c r="L128" s="53">
        <f>Calculations!E103</f>
        <v>0</v>
      </c>
      <c r="M128" s="53">
        <f>Calculations!I103</f>
        <v>0</v>
      </c>
      <c r="N128" s="53">
        <f>Calculations!O103</f>
        <v>0</v>
      </c>
      <c r="O128" s="53">
        <f>Calculations!R103</f>
        <v>0</v>
      </c>
      <c r="P128" s="53">
        <f>Calculations!N103</f>
        <v>0</v>
      </c>
      <c r="Q128" s="53">
        <f>Calculations!Q103</f>
        <v>0</v>
      </c>
      <c r="R128" s="53">
        <f>Calculations!M103</f>
        <v>0</v>
      </c>
      <c r="S128" s="53">
        <f>Calculations!P103</f>
        <v>0</v>
      </c>
      <c r="T128" s="36"/>
      <c r="U128" s="36" t="s">
        <v>53</v>
      </c>
      <c r="V128" s="43" t="s">
        <v>57</v>
      </c>
      <c r="W128" s="48" t="s">
        <v>429</v>
      </c>
      <c r="X128" s="32" t="s">
        <v>439</v>
      </c>
      <c r="Y128" s="13" t="s">
        <v>475</v>
      </c>
      <c r="Z128" s="13"/>
    </row>
    <row r="129" spans="2:26" ht="38.25" x14ac:dyDescent="0.2">
      <c r="B129" s="13" t="str">
        <f>Calculations!A104</f>
        <v>PEB7</v>
      </c>
      <c r="C129" s="32" t="str">
        <f>Calculations!B104</f>
        <v>Land North of Glentworth House site, Glentworth Avenue</v>
      </c>
      <c r="D129" s="13" t="str">
        <f>Calculations!C104</f>
        <v>SHLAA</v>
      </c>
      <c r="E129" s="44">
        <f>Calculations!D104</f>
        <v>0.61031199999999997</v>
      </c>
      <c r="F129" s="53">
        <f>Calculations!H104</f>
        <v>0.61031199999999997</v>
      </c>
      <c r="G129" s="53">
        <f>Calculations!L104</f>
        <v>100</v>
      </c>
      <c r="H129" s="53">
        <f>Calculations!G104</f>
        <v>0</v>
      </c>
      <c r="I129" s="53">
        <f>Calculations!K104</f>
        <v>0</v>
      </c>
      <c r="J129" s="53">
        <f>Calculations!F104</f>
        <v>0</v>
      </c>
      <c r="K129" s="53">
        <f>Calculations!J104</f>
        <v>0</v>
      </c>
      <c r="L129" s="53">
        <f>Calculations!E104</f>
        <v>0</v>
      </c>
      <c r="M129" s="53">
        <f>Calculations!I104</f>
        <v>0</v>
      </c>
      <c r="N129" s="53">
        <f>Calculations!O104</f>
        <v>0</v>
      </c>
      <c r="O129" s="53">
        <f>Calculations!R104</f>
        <v>0</v>
      </c>
      <c r="P129" s="53">
        <f>Calculations!N104</f>
        <v>0</v>
      </c>
      <c r="Q129" s="53">
        <f>Calculations!Q104</f>
        <v>0</v>
      </c>
      <c r="R129" s="53">
        <f>Calculations!M104</f>
        <v>0</v>
      </c>
      <c r="S129" s="53">
        <f>Calculations!P104</f>
        <v>0</v>
      </c>
      <c r="T129" s="36"/>
      <c r="U129" s="36" t="s">
        <v>53</v>
      </c>
      <c r="V129" s="43" t="s">
        <v>57</v>
      </c>
      <c r="W129" s="48" t="s">
        <v>429</v>
      </c>
      <c r="X129" s="32" t="s">
        <v>439</v>
      </c>
      <c r="Y129" s="13" t="s">
        <v>475</v>
      </c>
      <c r="Z129" s="13"/>
    </row>
    <row r="130" spans="2:26" ht="25.5" x14ac:dyDescent="0.2">
      <c r="B130" s="13" t="str">
        <f>Calculations!A105</f>
        <v>STA1</v>
      </c>
      <c r="C130" s="32" t="str">
        <f>Calculations!B105</f>
        <v>Rose Cottage Farm, Strait Lane</v>
      </c>
      <c r="D130" s="13" t="str">
        <f>Calculations!C105</f>
        <v>SHLAA</v>
      </c>
      <c r="E130" s="44">
        <f>Calculations!D105</f>
        <v>15.189</v>
      </c>
      <c r="F130" s="53">
        <f>Calculations!H105</f>
        <v>15.189</v>
      </c>
      <c r="G130" s="53">
        <f>Calculations!L105</f>
        <v>100</v>
      </c>
      <c r="H130" s="53">
        <f>Calculations!G105</f>
        <v>0</v>
      </c>
      <c r="I130" s="53">
        <f>Calculations!K105</f>
        <v>0</v>
      </c>
      <c r="J130" s="53">
        <f>Calculations!F105</f>
        <v>0</v>
      </c>
      <c r="K130" s="53">
        <f>Calculations!J105</f>
        <v>0</v>
      </c>
      <c r="L130" s="53">
        <f>Calculations!E105</f>
        <v>0</v>
      </c>
      <c r="M130" s="53">
        <f>Calculations!I105</f>
        <v>0</v>
      </c>
      <c r="N130" s="53">
        <f>Calculations!O105</f>
        <v>7.61561131069E-2</v>
      </c>
      <c r="O130" s="53">
        <f>Calculations!R105</f>
        <v>0.50138990787346105</v>
      </c>
      <c r="P130" s="53">
        <f>Calculations!N105</f>
        <v>3.71152472185E-2</v>
      </c>
      <c r="Q130" s="53">
        <f>Calculations!Q105</f>
        <v>0.24435609466390151</v>
      </c>
      <c r="R130" s="53">
        <f>Calculations!M105</f>
        <v>3.0287066467900001E-2</v>
      </c>
      <c r="S130" s="53">
        <f>Calculations!P105</f>
        <v>0.19940131982289816</v>
      </c>
      <c r="T130" s="36"/>
      <c r="U130" s="36" t="s">
        <v>53</v>
      </c>
      <c r="V130" s="43" t="s">
        <v>56</v>
      </c>
      <c r="W130" s="48" t="s">
        <v>428</v>
      </c>
      <c r="X130" s="32" t="s">
        <v>461</v>
      </c>
      <c r="Y130" s="32" t="s">
        <v>447</v>
      </c>
      <c r="Z130" s="32"/>
    </row>
    <row r="131" spans="2:26" x14ac:dyDescent="0.2">
      <c r="B131" s="13" t="str">
        <f>Calculations!A106</f>
        <v>STA10</v>
      </c>
      <c r="C131" s="32" t="str">
        <f>Calculations!B106</f>
        <v>Larchfield, Stokesley Road (B1365)</v>
      </c>
      <c r="D131" s="13" t="str">
        <f>Calculations!C106</f>
        <v>SHLAA</v>
      </c>
      <c r="E131" s="44">
        <f>Calculations!D106</f>
        <v>46.369900000000001</v>
      </c>
      <c r="F131" s="53">
        <f>Calculations!H106</f>
        <v>46.369900000000001</v>
      </c>
      <c r="G131" s="53">
        <f>Calculations!L106</f>
        <v>100</v>
      </c>
      <c r="H131" s="53">
        <f>Calculations!G106</f>
        <v>0</v>
      </c>
      <c r="I131" s="53">
        <f>Calculations!K106</f>
        <v>0</v>
      </c>
      <c r="J131" s="53">
        <f>Calculations!F106</f>
        <v>0</v>
      </c>
      <c r="K131" s="53">
        <f>Calculations!J106</f>
        <v>0</v>
      </c>
      <c r="L131" s="53">
        <f>Calculations!E106</f>
        <v>0</v>
      </c>
      <c r="M131" s="53">
        <f>Calculations!I106</f>
        <v>0</v>
      </c>
      <c r="N131" s="53">
        <f>Calculations!O106</f>
        <v>1.1473822445399999</v>
      </c>
      <c r="O131" s="53">
        <f>Calculations!R106</f>
        <v>2.4744117294624313</v>
      </c>
      <c r="P131" s="53">
        <f>Calculations!N106</f>
        <v>0.33523595004399998</v>
      </c>
      <c r="Q131" s="53">
        <f>Calculations!Q106</f>
        <v>0.7229602609537652</v>
      </c>
      <c r="R131" s="53">
        <f>Calculations!M106</f>
        <v>0.28334739461699998</v>
      </c>
      <c r="S131" s="53">
        <f>Calculations!P106</f>
        <v>0.61105888651258677</v>
      </c>
      <c r="T131" s="36"/>
      <c r="U131" s="36" t="s">
        <v>53</v>
      </c>
      <c r="V131" s="43" t="s">
        <v>56</v>
      </c>
      <c r="W131" s="48" t="s">
        <v>428</v>
      </c>
      <c r="X131" s="32" t="s">
        <v>439</v>
      </c>
      <c r="Y131" s="13" t="s">
        <v>475</v>
      </c>
      <c r="Z131" s="13"/>
    </row>
    <row r="132" spans="2:26" ht="25.5" x14ac:dyDescent="0.2">
      <c r="B132" s="13" t="str">
        <f>Calculations!A107</f>
        <v>STA11</v>
      </c>
      <c r="C132" s="32" t="str">
        <f>Calculations!B107</f>
        <v>Land to N.E. and N.W. of Sporting Lodge, Low Lane</v>
      </c>
      <c r="D132" s="13" t="str">
        <f>Calculations!C107</f>
        <v>SHLAA</v>
      </c>
      <c r="E132" s="44">
        <f>Calculations!D107</f>
        <v>7.8242200000000004</v>
      </c>
      <c r="F132" s="53">
        <f>Calculations!H107</f>
        <v>7.8242200000000004</v>
      </c>
      <c r="G132" s="53">
        <f>Calculations!L107</f>
        <v>100</v>
      </c>
      <c r="H132" s="53">
        <f>Calculations!G107</f>
        <v>0</v>
      </c>
      <c r="I132" s="53">
        <f>Calculations!K107</f>
        <v>0</v>
      </c>
      <c r="J132" s="53">
        <f>Calculations!F107</f>
        <v>0</v>
      </c>
      <c r="K132" s="53">
        <f>Calculations!J107</f>
        <v>0</v>
      </c>
      <c r="L132" s="53">
        <f>Calculations!E107</f>
        <v>0</v>
      </c>
      <c r="M132" s="53">
        <f>Calculations!I107</f>
        <v>0</v>
      </c>
      <c r="N132" s="53">
        <f>Calculations!O107</f>
        <v>0.42351534438100003</v>
      </c>
      <c r="O132" s="53">
        <f>Calculations!R107</f>
        <v>5.412876227675091</v>
      </c>
      <c r="P132" s="53">
        <f>Calculations!N107</f>
        <v>8.4457656752099999E-2</v>
      </c>
      <c r="Q132" s="53">
        <f>Calculations!Q107</f>
        <v>1.0794386757031371</v>
      </c>
      <c r="R132" s="53">
        <f>Calculations!M107</f>
        <v>4.87405044523E-2</v>
      </c>
      <c r="S132" s="53">
        <f>Calculations!P107</f>
        <v>0.62294394140629994</v>
      </c>
      <c r="T132" s="36"/>
      <c r="U132" s="36" t="s">
        <v>53</v>
      </c>
      <c r="V132" s="43" t="s">
        <v>56</v>
      </c>
      <c r="W132" s="48" t="s">
        <v>428</v>
      </c>
      <c r="X132" s="32" t="s">
        <v>455</v>
      </c>
      <c r="Y132" s="13" t="s">
        <v>455</v>
      </c>
      <c r="Z132" s="13"/>
    </row>
    <row r="133" spans="2:26" ht="25.5" x14ac:dyDescent="0.2">
      <c r="B133" s="13" t="str">
        <f>Calculations!A108</f>
        <v>STA12</v>
      </c>
      <c r="C133" s="32" t="str">
        <f>Calculations!B108</f>
        <v>Land at Upper Farm, Maltby Road</v>
      </c>
      <c r="D133" s="13" t="str">
        <f>Calculations!C108</f>
        <v>SHLAA</v>
      </c>
      <c r="E133" s="44">
        <f>Calculations!D108</f>
        <v>35.956699999999998</v>
      </c>
      <c r="F133" s="53">
        <f>Calculations!H108</f>
        <v>35.4120333640168</v>
      </c>
      <c r="G133" s="53">
        <f>Calculations!L108</f>
        <v>98.485215172740553</v>
      </c>
      <c r="H133" s="53">
        <f>Calculations!G108</f>
        <v>0.108163262119</v>
      </c>
      <c r="I133" s="53">
        <f>Calculations!K108</f>
        <v>0.30081531986806359</v>
      </c>
      <c r="J133" s="53">
        <f>Calculations!F108</f>
        <v>1.7145482770200001E-2</v>
      </c>
      <c r="K133" s="53">
        <f>Calculations!J108</f>
        <v>4.7683693915737548E-2</v>
      </c>
      <c r="L133" s="53">
        <f>Calculations!E108</f>
        <v>0.41935789109400001</v>
      </c>
      <c r="M133" s="53">
        <f>Calculations!I108</f>
        <v>1.1662858134756526</v>
      </c>
      <c r="N133" s="53">
        <f>Calculations!O108</f>
        <v>0.80976608585499998</v>
      </c>
      <c r="O133" s="53">
        <f>Calculations!R108</f>
        <v>2.2520589649634144</v>
      </c>
      <c r="P133" s="53">
        <f>Calculations!N108</f>
        <v>0.157415544017</v>
      </c>
      <c r="Q133" s="53">
        <f>Calculations!Q108</f>
        <v>0.43779196649581303</v>
      </c>
      <c r="R133" s="53">
        <f>Calculations!M108</f>
        <v>0.64871286271700002</v>
      </c>
      <c r="S133" s="53">
        <f>Calculations!P108</f>
        <v>1.8041501659412571</v>
      </c>
      <c r="T133" s="36"/>
      <c r="U133" s="36" t="s">
        <v>53</v>
      </c>
      <c r="V133" s="43" t="s">
        <v>55</v>
      </c>
      <c r="W133" s="48" t="s">
        <v>427</v>
      </c>
      <c r="X133" s="32" t="s">
        <v>439</v>
      </c>
      <c r="Y133" s="13" t="s">
        <v>475</v>
      </c>
      <c r="Z133" s="13"/>
    </row>
    <row r="134" spans="2:26" x14ac:dyDescent="0.2">
      <c r="B134" s="13" t="str">
        <f>Calculations!A109</f>
        <v>STA13</v>
      </c>
      <c r="C134" s="32" t="str">
        <f>Calculations!B109</f>
        <v>Stainton Vale Farm, Low Lane</v>
      </c>
      <c r="D134" s="13" t="str">
        <f>Calculations!C109</f>
        <v>SHLAA</v>
      </c>
      <c r="E134" s="44">
        <f>Calculations!D109</f>
        <v>39.850299999999997</v>
      </c>
      <c r="F134" s="53">
        <f>Calculations!H109</f>
        <v>39.850299999999997</v>
      </c>
      <c r="G134" s="53">
        <f>Calculations!L109</f>
        <v>100</v>
      </c>
      <c r="H134" s="53">
        <f>Calculations!G109</f>
        <v>0</v>
      </c>
      <c r="I134" s="53">
        <f>Calculations!K109</f>
        <v>0</v>
      </c>
      <c r="J134" s="53">
        <f>Calculations!F109</f>
        <v>0</v>
      </c>
      <c r="K134" s="53">
        <f>Calculations!J109</f>
        <v>0</v>
      </c>
      <c r="L134" s="53">
        <f>Calculations!E109</f>
        <v>0</v>
      </c>
      <c r="M134" s="53">
        <f>Calculations!I109</f>
        <v>0</v>
      </c>
      <c r="N134" s="53">
        <f>Calculations!O109</f>
        <v>1.3768895327799999</v>
      </c>
      <c r="O134" s="53">
        <f>Calculations!R109</f>
        <v>3.4551547485966227</v>
      </c>
      <c r="P134" s="53">
        <f>Calculations!N109</f>
        <v>0.368874605036</v>
      </c>
      <c r="Q134" s="53">
        <f>Calculations!Q109</f>
        <v>0.92565076056140105</v>
      </c>
      <c r="R134" s="53">
        <f>Calculations!M109</f>
        <v>0.83488596760300005</v>
      </c>
      <c r="S134" s="53">
        <f>Calculations!P109</f>
        <v>2.0950556648331382</v>
      </c>
      <c r="T134" s="36"/>
      <c r="U134" s="36" t="s">
        <v>53</v>
      </c>
      <c r="V134" s="43" t="s">
        <v>56</v>
      </c>
      <c r="W134" s="48" t="s">
        <v>428</v>
      </c>
      <c r="X134" s="32" t="s">
        <v>439</v>
      </c>
      <c r="Y134" s="13" t="s">
        <v>475</v>
      </c>
      <c r="Z134" s="13"/>
    </row>
    <row r="135" spans="2:26" ht="25.5" x14ac:dyDescent="0.2">
      <c r="B135" s="13" t="str">
        <f>Calculations!A110</f>
        <v>STA14</v>
      </c>
      <c r="C135" s="32" t="str">
        <f>Calculations!B110</f>
        <v>Land adjacent Holme Farm, Stainton Way</v>
      </c>
      <c r="D135" s="13" t="str">
        <f>Calculations!C110</f>
        <v>SHLAA</v>
      </c>
      <c r="E135" s="44">
        <f>Calculations!D110</f>
        <v>20.361899999999999</v>
      </c>
      <c r="F135" s="53">
        <f>Calculations!H110</f>
        <v>20.361899999999999</v>
      </c>
      <c r="G135" s="53">
        <f>Calculations!L110</f>
        <v>100</v>
      </c>
      <c r="H135" s="53">
        <f>Calculations!G110</f>
        <v>0</v>
      </c>
      <c r="I135" s="53">
        <f>Calculations!K110</f>
        <v>0</v>
      </c>
      <c r="J135" s="53">
        <f>Calculations!F110</f>
        <v>0</v>
      </c>
      <c r="K135" s="53">
        <f>Calculations!J110</f>
        <v>0</v>
      </c>
      <c r="L135" s="53">
        <f>Calculations!E110</f>
        <v>0</v>
      </c>
      <c r="M135" s="53">
        <f>Calculations!I110</f>
        <v>0</v>
      </c>
      <c r="N135" s="53">
        <f>Calculations!O110</f>
        <v>0.63010967244799998</v>
      </c>
      <c r="O135" s="53">
        <f>Calculations!R110</f>
        <v>3.0945524359121692</v>
      </c>
      <c r="P135" s="53">
        <f>Calculations!N110</f>
        <v>0.110225758706</v>
      </c>
      <c r="Q135" s="53">
        <f>Calculations!Q110</f>
        <v>0.54133336626739159</v>
      </c>
      <c r="R135" s="53">
        <f>Calculations!M110</f>
        <v>0.33929751095299998</v>
      </c>
      <c r="S135" s="53">
        <f>Calculations!P110</f>
        <v>1.6663352189776004</v>
      </c>
      <c r="T135" s="36"/>
      <c r="U135" s="36" t="s">
        <v>53</v>
      </c>
      <c r="V135" s="43" t="s">
        <v>56</v>
      </c>
      <c r="W135" s="48" t="s">
        <v>428</v>
      </c>
      <c r="X135" s="32" t="s">
        <v>439</v>
      </c>
      <c r="Y135" s="13" t="s">
        <v>475</v>
      </c>
      <c r="Z135" s="13"/>
    </row>
    <row r="136" spans="2:26" x14ac:dyDescent="0.2">
      <c r="B136" s="13" t="str">
        <f>Calculations!A111</f>
        <v>STA2</v>
      </c>
      <c r="C136" s="32" t="str">
        <f>Calculations!B111</f>
        <v>Land north of Hemlington Village Road</v>
      </c>
      <c r="D136" s="13" t="str">
        <f>Calculations!C111</f>
        <v>SHLAA</v>
      </c>
      <c r="E136" s="44">
        <f>Calculations!D111</f>
        <v>0.67259400000000003</v>
      </c>
      <c r="F136" s="53">
        <f>Calculations!H111</f>
        <v>0.67259400000000003</v>
      </c>
      <c r="G136" s="53">
        <f>Calculations!L111</f>
        <v>100</v>
      </c>
      <c r="H136" s="53">
        <f>Calculations!G111</f>
        <v>0</v>
      </c>
      <c r="I136" s="53">
        <f>Calculations!K111</f>
        <v>0</v>
      </c>
      <c r="J136" s="53">
        <f>Calculations!F111</f>
        <v>0</v>
      </c>
      <c r="K136" s="53">
        <f>Calculations!J111</f>
        <v>0</v>
      </c>
      <c r="L136" s="53">
        <f>Calculations!E111</f>
        <v>0</v>
      </c>
      <c r="M136" s="53">
        <f>Calculations!I111</f>
        <v>0</v>
      </c>
      <c r="N136" s="53">
        <f>Calculations!O111</f>
        <v>3.9324598172100003E-2</v>
      </c>
      <c r="O136" s="53">
        <f>Calculations!R111</f>
        <v>5.8467066569282515</v>
      </c>
      <c r="P136" s="53">
        <f>Calculations!N111</f>
        <v>1.5046847790299999E-2</v>
      </c>
      <c r="Q136" s="53">
        <f>Calculations!Q111</f>
        <v>2.2371367853861317</v>
      </c>
      <c r="R136" s="53">
        <f>Calculations!M111</f>
        <v>3.8314309854999999E-2</v>
      </c>
      <c r="S136" s="53">
        <f>Calculations!P111</f>
        <v>5.6964989064725522</v>
      </c>
      <c r="T136" s="36"/>
      <c r="U136" s="36" t="s">
        <v>53</v>
      </c>
      <c r="V136" s="43" t="s">
        <v>56</v>
      </c>
      <c r="W136" s="48" t="s">
        <v>428</v>
      </c>
      <c r="X136" s="32" t="s">
        <v>447</v>
      </c>
      <c r="Y136" s="32" t="s">
        <v>447</v>
      </c>
      <c r="Z136" s="32"/>
    </row>
    <row r="137" spans="2:26" ht="25.5" x14ac:dyDescent="0.2">
      <c r="B137" s="13" t="str">
        <f>Calculations!A112</f>
        <v>STA3</v>
      </c>
      <c r="C137" s="32" t="str">
        <f>Calculations!B112</f>
        <v>Hemlington Grange, Stainton Way</v>
      </c>
      <c r="D137" s="13" t="str">
        <f>Calculations!C112</f>
        <v>SHLAA</v>
      </c>
      <c r="E137" s="44">
        <f>Calculations!D112</f>
        <v>47.110700000000001</v>
      </c>
      <c r="F137" s="53">
        <f>Calculations!H112</f>
        <v>47.110700000000001</v>
      </c>
      <c r="G137" s="53">
        <f>Calculations!L112</f>
        <v>100</v>
      </c>
      <c r="H137" s="53">
        <f>Calculations!G112</f>
        <v>0</v>
      </c>
      <c r="I137" s="53">
        <f>Calculations!K112</f>
        <v>0</v>
      </c>
      <c r="J137" s="53">
        <f>Calculations!F112</f>
        <v>0</v>
      </c>
      <c r="K137" s="53">
        <f>Calculations!J112</f>
        <v>0</v>
      </c>
      <c r="L137" s="53">
        <f>Calculations!E112</f>
        <v>0</v>
      </c>
      <c r="M137" s="53">
        <f>Calculations!I112</f>
        <v>0</v>
      </c>
      <c r="N137" s="53">
        <f>Calculations!O112</f>
        <v>2.8533372744899999</v>
      </c>
      <c r="O137" s="53">
        <f>Calculations!R112</f>
        <v>6.0566649922204512</v>
      </c>
      <c r="P137" s="53">
        <f>Calculations!N112</f>
        <v>0.72770073939299995</v>
      </c>
      <c r="Q137" s="53">
        <f>Calculations!Q112</f>
        <v>1.5446612752368356</v>
      </c>
      <c r="R137" s="53">
        <f>Calculations!M112</f>
        <v>1.35046145135</v>
      </c>
      <c r="S137" s="53">
        <f>Calculations!P112</f>
        <v>2.8665705484104458</v>
      </c>
      <c r="T137" s="36"/>
      <c r="U137" s="36" t="s">
        <v>53</v>
      </c>
      <c r="V137" s="43" t="s">
        <v>56</v>
      </c>
      <c r="W137" s="48" t="s">
        <v>428</v>
      </c>
      <c r="X137" s="32" t="s">
        <v>461</v>
      </c>
      <c r="Y137" s="32" t="s">
        <v>447</v>
      </c>
      <c r="Z137" s="32"/>
    </row>
    <row r="138" spans="2:26" ht="25.5" x14ac:dyDescent="0.2">
      <c r="B138" s="13" t="str">
        <f>Calculations!A113</f>
        <v>STA4</v>
      </c>
      <c r="C138" s="32" t="str">
        <f>Calculations!B113</f>
        <v>Land between Larchfield and Hemlington Grange, B1365</v>
      </c>
      <c r="D138" s="13" t="str">
        <f>Calculations!C113</f>
        <v>SHLAA</v>
      </c>
      <c r="E138" s="44">
        <f>Calculations!D113</f>
        <v>7.0772199999999996</v>
      </c>
      <c r="F138" s="53">
        <f>Calculations!H113</f>
        <v>7.0772199999999996</v>
      </c>
      <c r="G138" s="53">
        <f>Calculations!L113</f>
        <v>100</v>
      </c>
      <c r="H138" s="53">
        <f>Calculations!G113</f>
        <v>0</v>
      </c>
      <c r="I138" s="53">
        <f>Calculations!K113</f>
        <v>0</v>
      </c>
      <c r="J138" s="53">
        <f>Calculations!F113</f>
        <v>0</v>
      </c>
      <c r="K138" s="53">
        <f>Calculations!J113</f>
        <v>0</v>
      </c>
      <c r="L138" s="53">
        <f>Calculations!E113</f>
        <v>0</v>
      </c>
      <c r="M138" s="53">
        <f>Calculations!I113</f>
        <v>0</v>
      </c>
      <c r="N138" s="53">
        <f>Calculations!O113</f>
        <v>0.46750331687899999</v>
      </c>
      <c r="O138" s="53">
        <f>Calculations!R113</f>
        <v>6.6057479756034159</v>
      </c>
      <c r="P138" s="53">
        <f>Calculations!N113</f>
        <v>0.165902516986</v>
      </c>
      <c r="Q138" s="53">
        <f>Calculations!Q113</f>
        <v>2.3441763430556066</v>
      </c>
      <c r="R138" s="53">
        <f>Calculations!M113</f>
        <v>0.30405581154700001</v>
      </c>
      <c r="S138" s="53">
        <f>Calculations!P113</f>
        <v>4.2962605591884948</v>
      </c>
      <c r="T138" s="36"/>
      <c r="U138" s="36" t="s">
        <v>53</v>
      </c>
      <c r="V138" s="43" t="s">
        <v>56</v>
      </c>
      <c r="W138" s="48" t="s">
        <v>428</v>
      </c>
      <c r="X138" s="32" t="s">
        <v>450</v>
      </c>
      <c r="Y138" s="13" t="s">
        <v>450</v>
      </c>
      <c r="Z138" s="13"/>
    </row>
    <row r="139" spans="2:26" x14ac:dyDescent="0.2">
      <c r="B139" s="13" t="str">
        <f>Calculations!A114</f>
        <v>STA5</v>
      </c>
      <c r="C139" s="32" t="str">
        <f>Calculations!B114</f>
        <v>Land at Unicorn Centre, Stainton Way</v>
      </c>
      <c r="D139" s="13" t="str">
        <f>Calculations!C114</f>
        <v>SHLAA</v>
      </c>
      <c r="E139" s="44">
        <f>Calculations!D114</f>
        <v>8.4017499999999998</v>
      </c>
      <c r="F139" s="53">
        <f>Calculations!H114</f>
        <v>8.4017499999999998</v>
      </c>
      <c r="G139" s="53">
        <f>Calculations!L114</f>
        <v>100</v>
      </c>
      <c r="H139" s="53">
        <f>Calculations!G114</f>
        <v>0</v>
      </c>
      <c r="I139" s="53">
        <f>Calculations!K114</f>
        <v>0</v>
      </c>
      <c r="J139" s="53">
        <f>Calculations!F114</f>
        <v>0</v>
      </c>
      <c r="K139" s="53">
        <f>Calculations!J114</f>
        <v>0</v>
      </c>
      <c r="L139" s="53">
        <f>Calculations!E114</f>
        <v>0</v>
      </c>
      <c r="M139" s="53">
        <f>Calculations!I114</f>
        <v>0</v>
      </c>
      <c r="N139" s="53">
        <f>Calculations!O114</f>
        <v>0.1042662</v>
      </c>
      <c r="O139" s="53">
        <f>Calculations!R114</f>
        <v>1.2410057428511918</v>
      </c>
      <c r="P139" s="53">
        <f>Calculations!N114</f>
        <v>1.44E-2</v>
      </c>
      <c r="Q139" s="53">
        <f>Calculations!Q114</f>
        <v>0.17139286458178357</v>
      </c>
      <c r="R139" s="53">
        <f>Calculations!M114</f>
        <v>1.7999999999999999E-2</v>
      </c>
      <c r="S139" s="53">
        <f>Calculations!P114</f>
        <v>0.21424108072722944</v>
      </c>
      <c r="T139" s="36"/>
      <c r="U139" s="36" t="s">
        <v>53</v>
      </c>
      <c r="V139" s="43" t="s">
        <v>56</v>
      </c>
      <c r="W139" s="48" t="s">
        <v>428</v>
      </c>
      <c r="X139" s="32" t="s">
        <v>455</v>
      </c>
      <c r="Y139" s="13" t="s">
        <v>455</v>
      </c>
      <c r="Z139" s="13"/>
    </row>
    <row r="140" spans="2:26" ht="25.5" x14ac:dyDescent="0.2">
      <c r="B140" s="13" t="str">
        <f>Calculations!A115</f>
        <v>STA6</v>
      </c>
      <c r="C140" s="32" t="str">
        <f>Calculations!B115</f>
        <v>Strait Lane (Care Home), Corner of Strait Lane and Low Lane</v>
      </c>
      <c r="D140" s="13" t="str">
        <f>Calculations!C115</f>
        <v>SHLAA</v>
      </c>
      <c r="E140" s="44">
        <f>Calculations!D115</f>
        <v>1.2624</v>
      </c>
      <c r="F140" s="53">
        <f>Calculations!H115</f>
        <v>1.2624</v>
      </c>
      <c r="G140" s="53">
        <f>Calculations!L115</f>
        <v>100</v>
      </c>
      <c r="H140" s="53">
        <f>Calculations!G115</f>
        <v>0</v>
      </c>
      <c r="I140" s="53">
        <f>Calculations!K115</f>
        <v>0</v>
      </c>
      <c r="J140" s="53">
        <f>Calculations!F115</f>
        <v>0</v>
      </c>
      <c r="K140" s="53">
        <f>Calculations!J115</f>
        <v>0</v>
      </c>
      <c r="L140" s="53">
        <f>Calculations!E115</f>
        <v>0</v>
      </c>
      <c r="M140" s="53">
        <f>Calculations!I115</f>
        <v>0</v>
      </c>
      <c r="N140" s="53">
        <f>Calculations!O115</f>
        <v>6.9551256235700007E-2</v>
      </c>
      <c r="O140" s="53">
        <f>Calculations!R115</f>
        <v>5.5094467867316226</v>
      </c>
      <c r="P140" s="53">
        <f>Calculations!N115</f>
        <v>6.6183000002099999E-4</v>
      </c>
      <c r="Q140" s="53">
        <f>Calculations!Q115</f>
        <v>5.2426330800142584E-2</v>
      </c>
      <c r="R140" s="53">
        <f>Calculations!M115</f>
        <v>0</v>
      </c>
      <c r="S140" s="53">
        <f>Calculations!P115</f>
        <v>0</v>
      </c>
      <c r="T140" s="36"/>
      <c r="U140" s="36" t="s">
        <v>53</v>
      </c>
      <c r="V140" s="43" t="s">
        <v>56</v>
      </c>
      <c r="W140" s="48" t="s">
        <v>428</v>
      </c>
      <c r="X140" s="32" t="s">
        <v>450</v>
      </c>
      <c r="Y140" s="13" t="s">
        <v>450</v>
      </c>
      <c r="Z140" s="13"/>
    </row>
    <row r="141" spans="2:26" ht="38.25" x14ac:dyDescent="0.2">
      <c r="B141" s="13" t="str">
        <f>Calculations!A116</f>
        <v>STA7</v>
      </c>
      <c r="C141" s="32" t="str">
        <f>Calculations!B116</f>
        <v>Grange Farm, Stainton Way</v>
      </c>
      <c r="D141" s="13" t="str">
        <f>Calculations!C116</f>
        <v>SHLAA</v>
      </c>
      <c r="E141" s="44">
        <f>Calculations!D116</f>
        <v>26.975300000000001</v>
      </c>
      <c r="F141" s="53">
        <f>Calculations!H116</f>
        <v>26.4539263459802</v>
      </c>
      <c r="G141" s="53">
        <f>Calculations!L116</f>
        <v>98.067218329287158</v>
      </c>
      <c r="H141" s="53">
        <f>Calculations!G116</f>
        <v>7.1451717235800002E-2</v>
      </c>
      <c r="I141" s="53">
        <f>Calculations!K116</f>
        <v>0.26487830435917303</v>
      </c>
      <c r="J141" s="53">
        <f>Calculations!F116</f>
        <v>0</v>
      </c>
      <c r="K141" s="53">
        <f>Calculations!J116</f>
        <v>0</v>
      </c>
      <c r="L141" s="53">
        <f>Calculations!E116</f>
        <v>0.449921936784</v>
      </c>
      <c r="M141" s="53">
        <f>Calculations!I116</f>
        <v>1.6679033663536642</v>
      </c>
      <c r="N141" s="53">
        <f>Calculations!O116</f>
        <v>0.52237230609899998</v>
      </c>
      <c r="O141" s="53">
        <f>Calculations!R116</f>
        <v>1.9364837688515046</v>
      </c>
      <c r="P141" s="53">
        <f>Calculations!N116</f>
        <v>0.10641865750399999</v>
      </c>
      <c r="Q141" s="53">
        <f>Calculations!Q116</f>
        <v>0.39450407411224336</v>
      </c>
      <c r="R141" s="53">
        <f>Calculations!M116</f>
        <v>0.62669596990300003</v>
      </c>
      <c r="S141" s="53">
        <f>Calculations!P116</f>
        <v>2.3232215022743028</v>
      </c>
      <c r="T141" s="36"/>
      <c r="U141" s="36" t="s">
        <v>53</v>
      </c>
      <c r="V141" s="43" t="s">
        <v>55</v>
      </c>
      <c r="W141" s="48" t="s">
        <v>427</v>
      </c>
      <c r="X141" s="32" t="s">
        <v>463</v>
      </c>
      <c r="Y141" s="13" t="s">
        <v>475</v>
      </c>
      <c r="Z141" s="13"/>
    </row>
    <row r="142" spans="2:26" ht="38.25" x14ac:dyDescent="0.2">
      <c r="B142" s="13" t="str">
        <f>Calculations!A117</f>
        <v>STA8</v>
      </c>
      <c r="C142" s="32" t="str">
        <f>Calculations!B117</f>
        <v>Land North of Seamer Road, Thornton</v>
      </c>
      <c r="D142" s="13" t="str">
        <f>Calculations!C117</f>
        <v>SHLAA</v>
      </c>
      <c r="E142" s="44">
        <f>Calculations!D117</f>
        <v>1.92967</v>
      </c>
      <c r="F142" s="53">
        <f>Calculations!H117</f>
        <v>1.92967</v>
      </c>
      <c r="G142" s="53">
        <f>Calculations!L117</f>
        <v>100</v>
      </c>
      <c r="H142" s="53">
        <f>Calculations!G117</f>
        <v>0</v>
      </c>
      <c r="I142" s="53">
        <f>Calculations!K117</f>
        <v>0</v>
      </c>
      <c r="J142" s="53">
        <f>Calculations!F117</f>
        <v>0</v>
      </c>
      <c r="K142" s="53">
        <f>Calculations!J117</f>
        <v>0</v>
      </c>
      <c r="L142" s="53">
        <f>Calculations!E117</f>
        <v>0</v>
      </c>
      <c r="M142" s="53">
        <f>Calculations!I117</f>
        <v>0</v>
      </c>
      <c r="N142" s="53">
        <f>Calculations!O117</f>
        <v>8.2866639629600003E-2</v>
      </c>
      <c r="O142" s="53">
        <f>Calculations!R117</f>
        <v>4.2943425367860826</v>
      </c>
      <c r="P142" s="53">
        <f>Calculations!N117</f>
        <v>0</v>
      </c>
      <c r="Q142" s="53">
        <f>Calculations!Q117</f>
        <v>0</v>
      </c>
      <c r="R142" s="53">
        <f>Calculations!M117</f>
        <v>0</v>
      </c>
      <c r="S142" s="53">
        <f>Calculations!P117</f>
        <v>0</v>
      </c>
      <c r="T142" s="36"/>
      <c r="U142" s="36" t="s">
        <v>53</v>
      </c>
      <c r="V142" s="43" t="s">
        <v>56</v>
      </c>
      <c r="W142" s="48" t="s">
        <v>428</v>
      </c>
      <c r="X142" s="32" t="s">
        <v>463</v>
      </c>
      <c r="Y142" s="13" t="s">
        <v>475</v>
      </c>
      <c r="Z142" s="13"/>
    </row>
    <row r="143" spans="2:26" ht="38.25" x14ac:dyDescent="0.2">
      <c r="B143" s="13" t="str">
        <f>Calculations!A118</f>
        <v>STA9</v>
      </c>
      <c r="C143" s="32" t="str">
        <f>Calculations!B118</f>
        <v>Field south of Maltby Road, Thornton</v>
      </c>
      <c r="D143" s="13" t="str">
        <f>Calculations!C118</f>
        <v>SHLAA</v>
      </c>
      <c r="E143" s="44">
        <f>Calculations!D118</f>
        <v>11.345000000000001</v>
      </c>
      <c r="F143" s="53">
        <f>Calculations!H118</f>
        <v>11.345000000000001</v>
      </c>
      <c r="G143" s="53">
        <f>Calculations!L118</f>
        <v>100</v>
      </c>
      <c r="H143" s="53">
        <f>Calculations!G118</f>
        <v>0</v>
      </c>
      <c r="I143" s="53">
        <f>Calculations!K118</f>
        <v>0</v>
      </c>
      <c r="J143" s="53">
        <f>Calculations!F118</f>
        <v>0</v>
      </c>
      <c r="K143" s="53">
        <f>Calculations!J118</f>
        <v>0</v>
      </c>
      <c r="L143" s="53">
        <f>Calculations!E118</f>
        <v>0</v>
      </c>
      <c r="M143" s="53">
        <f>Calculations!I118</f>
        <v>0</v>
      </c>
      <c r="N143" s="53">
        <f>Calculations!O118</f>
        <v>0.20103827600499999</v>
      </c>
      <c r="O143" s="53">
        <f>Calculations!R118</f>
        <v>1.7720429793301011</v>
      </c>
      <c r="P143" s="53">
        <f>Calculations!N118</f>
        <v>3.2000000000000002E-3</v>
      </c>
      <c r="Q143" s="53">
        <f>Calculations!Q118</f>
        <v>2.8206258263552227E-2</v>
      </c>
      <c r="R143" s="53">
        <f>Calculations!M118</f>
        <v>1.18383171494E-2</v>
      </c>
      <c r="S143" s="53">
        <f>Calculations!P118</f>
        <v>0.10434832216306743</v>
      </c>
      <c r="T143" s="36"/>
      <c r="U143" s="36" t="s">
        <v>53</v>
      </c>
      <c r="V143" s="43" t="s">
        <v>56</v>
      </c>
      <c r="W143" s="48" t="s">
        <v>428</v>
      </c>
      <c r="X143" s="32" t="s">
        <v>463</v>
      </c>
      <c r="Y143" s="13" t="s">
        <v>475</v>
      </c>
      <c r="Z143" s="13"/>
    </row>
    <row r="144" spans="2:26" ht="25.5" x14ac:dyDescent="0.2">
      <c r="B144" s="13" t="str">
        <f>Calculations!A119</f>
        <v>TRI2</v>
      </c>
      <c r="C144" s="32" t="str">
        <f>Calculations!B119</f>
        <v>Stainsby Hall Park, Stainsby Hall Farm, Brookfield</v>
      </c>
      <c r="D144" s="13" t="str">
        <f>Calculations!C119</f>
        <v>SHLAA</v>
      </c>
      <c r="E144" s="44">
        <f>Calculations!D119</f>
        <v>9.6573399999999996</v>
      </c>
      <c r="F144" s="53">
        <f>Calculations!H119</f>
        <v>9.6573399999999996</v>
      </c>
      <c r="G144" s="53">
        <f>Calculations!L119</f>
        <v>100</v>
      </c>
      <c r="H144" s="53">
        <f>Calculations!G119</f>
        <v>0</v>
      </c>
      <c r="I144" s="53">
        <f>Calculations!K119</f>
        <v>0</v>
      </c>
      <c r="J144" s="53">
        <f>Calculations!F119</f>
        <v>0</v>
      </c>
      <c r="K144" s="53">
        <f>Calculations!J119</f>
        <v>0</v>
      </c>
      <c r="L144" s="53">
        <f>Calculations!E119</f>
        <v>0</v>
      </c>
      <c r="M144" s="53">
        <f>Calculations!I119</f>
        <v>0</v>
      </c>
      <c r="N144" s="53">
        <f>Calculations!O119</f>
        <v>0.25211443716800003</v>
      </c>
      <c r="O144" s="53">
        <f>Calculations!R119</f>
        <v>2.6105991625851428</v>
      </c>
      <c r="P144" s="53">
        <f>Calculations!N119</f>
        <v>5.8206430739499999E-2</v>
      </c>
      <c r="Q144" s="53">
        <f>Calculations!Q119</f>
        <v>0.60271700840500597</v>
      </c>
      <c r="R144" s="53">
        <f>Calculations!M119</f>
        <v>0.127526383769</v>
      </c>
      <c r="S144" s="53">
        <f>Calculations!P119</f>
        <v>1.3205125196896867</v>
      </c>
      <c r="T144" s="36"/>
      <c r="U144" s="36" t="s">
        <v>53</v>
      </c>
      <c r="V144" s="43" t="s">
        <v>56</v>
      </c>
      <c r="W144" s="48" t="s">
        <v>428</v>
      </c>
      <c r="X144" s="32" t="s">
        <v>456</v>
      </c>
      <c r="Y144" s="32" t="s">
        <v>447</v>
      </c>
      <c r="Z144" s="32"/>
    </row>
    <row r="145" spans="2:26" ht="25.5" x14ac:dyDescent="0.2">
      <c r="B145" s="13" t="str">
        <f>Calculations!A120</f>
        <v>TRI3</v>
      </c>
      <c r="C145" s="32" t="str">
        <f>Calculations!B120</f>
        <v>Kingsbrook Wood, Stainsy Hall Farm, Brookfield</v>
      </c>
      <c r="D145" s="13" t="str">
        <f>Calculations!C120</f>
        <v>SHLAA</v>
      </c>
      <c r="E145" s="44">
        <f>Calculations!D120</f>
        <v>4.3855000000000004</v>
      </c>
      <c r="F145" s="53">
        <f>Calculations!H120</f>
        <v>4.3855000000000004</v>
      </c>
      <c r="G145" s="53">
        <f>Calculations!L120</f>
        <v>100</v>
      </c>
      <c r="H145" s="53">
        <f>Calculations!G120</f>
        <v>0</v>
      </c>
      <c r="I145" s="53">
        <f>Calculations!K120</f>
        <v>0</v>
      </c>
      <c r="J145" s="53">
        <f>Calculations!F120</f>
        <v>0</v>
      </c>
      <c r="K145" s="53">
        <f>Calculations!J120</f>
        <v>0</v>
      </c>
      <c r="L145" s="53">
        <f>Calculations!E120</f>
        <v>0</v>
      </c>
      <c r="M145" s="53">
        <f>Calculations!I120</f>
        <v>0</v>
      </c>
      <c r="N145" s="53">
        <f>Calculations!O120</f>
        <v>0.193749587482</v>
      </c>
      <c r="O145" s="53">
        <f>Calculations!R120</f>
        <v>4.4179588982328122</v>
      </c>
      <c r="P145" s="53">
        <f>Calculations!N120</f>
        <v>1.3653605550199999E-2</v>
      </c>
      <c r="Q145" s="53">
        <f>Calculations!Q120</f>
        <v>0.31133520807661608</v>
      </c>
      <c r="R145" s="53">
        <f>Calculations!M120</f>
        <v>0</v>
      </c>
      <c r="S145" s="53">
        <f>Calculations!P120</f>
        <v>0</v>
      </c>
      <c r="T145" s="36"/>
      <c r="U145" s="36" t="s">
        <v>53</v>
      </c>
      <c r="V145" s="43" t="s">
        <v>56</v>
      </c>
      <c r="W145" s="48" t="s">
        <v>428</v>
      </c>
      <c r="X145" s="32" t="s">
        <v>456</v>
      </c>
      <c r="Y145" s="32" t="s">
        <v>447</v>
      </c>
      <c r="Z145" s="32"/>
    </row>
    <row r="146" spans="2:26" ht="25.5" x14ac:dyDescent="0.2">
      <c r="B146" s="13" t="str">
        <f>Calculations!A121</f>
        <v>TRI4</v>
      </c>
      <c r="C146" s="32" t="str">
        <f>Calculations!B121</f>
        <v>Stainsby Hall Farm and Stainsby Hill Farm, Brookfield</v>
      </c>
      <c r="D146" s="13" t="str">
        <f>Calculations!C121</f>
        <v>SHLAA</v>
      </c>
      <c r="E146" s="44">
        <f>Calculations!D121</f>
        <v>121.196</v>
      </c>
      <c r="F146" s="53">
        <f>Calculations!H121</f>
        <v>118.7870657338111</v>
      </c>
      <c r="G146" s="53">
        <f>Calculations!L121</f>
        <v>98.012364874922525</v>
      </c>
      <c r="H146" s="53">
        <f>Calculations!G121</f>
        <v>0.52828215355899999</v>
      </c>
      <c r="I146" s="53">
        <f>Calculations!K121</f>
        <v>0.43589075015594575</v>
      </c>
      <c r="J146" s="53">
        <f>Calculations!F121</f>
        <v>4.99999988824E-6</v>
      </c>
      <c r="K146" s="53">
        <f>Calculations!J121</f>
        <v>4.1255486057625666E-6</v>
      </c>
      <c r="L146" s="53">
        <f>Calculations!E121</f>
        <v>1.88064711263</v>
      </c>
      <c r="M146" s="53">
        <f>Calculations!I121</f>
        <v>1.5517402493729167</v>
      </c>
      <c r="N146" s="53">
        <f>Calculations!O121</f>
        <v>6.3707003252599996</v>
      </c>
      <c r="O146" s="53">
        <f>Calculations!R121</f>
        <v>5.2565268864153927</v>
      </c>
      <c r="P146" s="53">
        <f>Calculations!N121</f>
        <v>1.6295540738500001</v>
      </c>
      <c r="Q146" s="53">
        <f>Calculations!Q121</f>
        <v>1.3445609375309415</v>
      </c>
      <c r="R146" s="53">
        <f>Calculations!M121</f>
        <v>1.6143984555099999</v>
      </c>
      <c r="S146" s="53">
        <f>Calculations!P121</f>
        <v>1.3320558892290173</v>
      </c>
      <c r="T146" s="36"/>
      <c r="U146" s="36" t="s">
        <v>53</v>
      </c>
      <c r="V146" s="43" t="s">
        <v>55</v>
      </c>
      <c r="W146" s="48" t="s">
        <v>427</v>
      </c>
      <c r="X146" s="32" t="s">
        <v>450</v>
      </c>
      <c r="Y146" s="13" t="s">
        <v>450</v>
      </c>
      <c r="Z146" s="13"/>
    </row>
    <row r="147" spans="2:26" ht="25.5" x14ac:dyDescent="0.2">
      <c r="B147" s="13" t="str">
        <f>Calculations!A122</f>
        <v>TRI5</v>
      </c>
      <c r="C147" s="32" t="str">
        <f>Calculations!B122</f>
        <v>Land east of Trimdon Avenue, Swainston Close</v>
      </c>
      <c r="D147" s="13" t="str">
        <f>Calculations!C122</f>
        <v>SHLAA</v>
      </c>
      <c r="E147" s="44">
        <f>Calculations!D122</f>
        <v>1.38632</v>
      </c>
      <c r="F147" s="53">
        <f>Calculations!H122</f>
        <v>1.38632</v>
      </c>
      <c r="G147" s="53">
        <f>Calculations!L122</f>
        <v>100</v>
      </c>
      <c r="H147" s="53">
        <f>Calculations!G122</f>
        <v>0</v>
      </c>
      <c r="I147" s="53">
        <f>Calculations!K122</f>
        <v>0</v>
      </c>
      <c r="J147" s="53">
        <f>Calculations!F122</f>
        <v>0</v>
      </c>
      <c r="K147" s="53">
        <f>Calculations!J122</f>
        <v>0</v>
      </c>
      <c r="L147" s="53">
        <f>Calculations!E122</f>
        <v>0</v>
      </c>
      <c r="M147" s="53">
        <f>Calculations!I122</f>
        <v>0</v>
      </c>
      <c r="N147" s="53">
        <f>Calculations!O122</f>
        <v>0</v>
      </c>
      <c r="O147" s="53">
        <f>Calculations!R122</f>
        <v>0</v>
      </c>
      <c r="P147" s="53">
        <f>Calculations!N122</f>
        <v>0</v>
      </c>
      <c r="Q147" s="53">
        <f>Calculations!Q122</f>
        <v>0</v>
      </c>
      <c r="R147" s="53">
        <f>Calculations!M122</f>
        <v>0</v>
      </c>
      <c r="S147" s="53">
        <f>Calculations!P122</f>
        <v>0</v>
      </c>
      <c r="T147" s="36"/>
      <c r="U147" s="36" t="s">
        <v>53</v>
      </c>
      <c r="V147" s="43" t="s">
        <v>56</v>
      </c>
      <c r="W147" s="48" t="s">
        <v>428</v>
      </c>
      <c r="X147" s="32" t="s">
        <v>461</v>
      </c>
      <c r="Y147" s="32" t="s">
        <v>447</v>
      </c>
      <c r="Z147" s="32"/>
    </row>
    <row r="148" spans="2:26" ht="25.5" x14ac:dyDescent="0.2">
      <c r="B148" s="13" t="str">
        <f>Calculations!A123</f>
        <v>ELR1</v>
      </c>
      <c r="C148" s="32" t="str">
        <f>Calculations!B123</f>
        <v>Land North East of Brighouse Business Village, Riverside Park Road</v>
      </c>
      <c r="D148" s="13" t="str">
        <f>Calculations!C123</f>
        <v>ELR</v>
      </c>
      <c r="E148" s="44">
        <f>Calculations!D123</f>
        <v>2.1488299999999998</v>
      </c>
      <c r="F148" s="53">
        <f>Calculations!H123</f>
        <v>2.1488299999999998</v>
      </c>
      <c r="G148" s="53">
        <f>Calculations!L123</f>
        <v>100</v>
      </c>
      <c r="H148" s="53">
        <f>Calculations!G123</f>
        <v>0</v>
      </c>
      <c r="I148" s="53">
        <f>Calculations!K123</f>
        <v>0</v>
      </c>
      <c r="J148" s="53">
        <f>Calculations!F123</f>
        <v>0</v>
      </c>
      <c r="K148" s="53">
        <f>Calculations!J123</f>
        <v>0</v>
      </c>
      <c r="L148" s="53">
        <f>Calculations!E123</f>
        <v>0</v>
      </c>
      <c r="M148" s="53">
        <f>Calculations!I123</f>
        <v>0</v>
      </c>
      <c r="N148" s="53">
        <f>Calculations!O123</f>
        <v>4.1161731875499999E-2</v>
      </c>
      <c r="O148" s="53">
        <f>Calculations!R123</f>
        <v>1.9155415679928147</v>
      </c>
      <c r="P148" s="53">
        <f>Calculations!N123</f>
        <v>0</v>
      </c>
      <c r="Q148" s="53">
        <f>Calculations!Q123</f>
        <v>0</v>
      </c>
      <c r="R148" s="53">
        <f>Calculations!M123</f>
        <v>0</v>
      </c>
      <c r="S148" s="53">
        <f>Calculations!P123</f>
        <v>0</v>
      </c>
      <c r="T148" s="36"/>
      <c r="U148" s="36" t="s">
        <v>52</v>
      </c>
      <c r="V148" s="43" t="s">
        <v>56</v>
      </c>
      <c r="W148" s="48" t="s">
        <v>428</v>
      </c>
      <c r="X148" s="32" t="s">
        <v>450</v>
      </c>
      <c r="Y148" s="13" t="s">
        <v>450</v>
      </c>
      <c r="Z148" s="13"/>
    </row>
    <row r="149" spans="2:26" x14ac:dyDescent="0.2">
      <c r="B149" s="13" t="str">
        <f>Calculations!A124</f>
        <v>ELR10</v>
      </c>
      <c r="C149" s="32" t="str">
        <f>Calculations!B124</f>
        <v>Tame Road (south)</v>
      </c>
      <c r="D149" s="13" t="str">
        <f>Calculations!C124</f>
        <v>ELR</v>
      </c>
      <c r="E149" s="44">
        <f>Calculations!D124</f>
        <v>0.48483799999999999</v>
      </c>
      <c r="F149" s="53">
        <f>Calculations!H124</f>
        <v>0.48483799999999999</v>
      </c>
      <c r="G149" s="53">
        <f>Calculations!L124</f>
        <v>100</v>
      </c>
      <c r="H149" s="53">
        <f>Calculations!G124</f>
        <v>0</v>
      </c>
      <c r="I149" s="53">
        <f>Calculations!K124</f>
        <v>0</v>
      </c>
      <c r="J149" s="53">
        <f>Calculations!F124</f>
        <v>0</v>
      </c>
      <c r="K149" s="53">
        <f>Calculations!J124</f>
        <v>0</v>
      </c>
      <c r="L149" s="53">
        <f>Calculations!E124</f>
        <v>0</v>
      </c>
      <c r="M149" s="53">
        <f>Calculations!I124</f>
        <v>0</v>
      </c>
      <c r="N149" s="53">
        <f>Calculations!O124</f>
        <v>0.19456553918899999</v>
      </c>
      <c r="O149" s="53">
        <f>Calculations!R124</f>
        <v>40.130010269203318</v>
      </c>
      <c r="P149" s="53">
        <f>Calculations!N124</f>
        <v>0</v>
      </c>
      <c r="Q149" s="53">
        <f>Calculations!Q124</f>
        <v>0</v>
      </c>
      <c r="R149" s="53">
        <f>Calculations!M124</f>
        <v>0</v>
      </c>
      <c r="S149" s="53">
        <f>Calculations!P124</f>
        <v>0</v>
      </c>
      <c r="T149" s="36"/>
      <c r="U149" s="36" t="s">
        <v>52</v>
      </c>
      <c r="V149" s="43" t="s">
        <v>56</v>
      </c>
      <c r="W149" s="48" t="s">
        <v>428</v>
      </c>
      <c r="X149" s="32" t="s">
        <v>450</v>
      </c>
      <c r="Y149" s="13" t="s">
        <v>450</v>
      </c>
      <c r="Z149" s="13"/>
    </row>
    <row r="150" spans="2:26" ht="25.5" x14ac:dyDescent="0.2">
      <c r="B150" s="13" t="str">
        <f>Calculations!A125</f>
        <v>ELR11</v>
      </c>
      <c r="C150" s="32" t="str">
        <f>Calculations!B125</f>
        <v>Teesside Engineering Works, Cambridge Road</v>
      </c>
      <c r="D150" s="13" t="str">
        <f>Calculations!C125</f>
        <v>ELR</v>
      </c>
      <c r="E150" s="44">
        <f>Calculations!D125</f>
        <v>2.4630200000000002</v>
      </c>
      <c r="F150" s="53">
        <f>Calculations!H125</f>
        <v>2.4148558199850862</v>
      </c>
      <c r="G150" s="53">
        <f>Calculations!L125</f>
        <v>98.044507149153731</v>
      </c>
      <c r="H150" s="53">
        <f>Calculations!G125</f>
        <v>8.4078517313600001E-5</v>
      </c>
      <c r="I150" s="53">
        <f>Calculations!K125</f>
        <v>3.4136351841885164E-3</v>
      </c>
      <c r="J150" s="53">
        <f>Calculations!F125</f>
        <v>4.8080101497600003E-2</v>
      </c>
      <c r="K150" s="53">
        <f>Calculations!J125</f>
        <v>1.9520792156620732</v>
      </c>
      <c r="L150" s="53">
        <f>Calculations!E125</f>
        <v>0</v>
      </c>
      <c r="M150" s="53">
        <f>Calculations!I125</f>
        <v>0</v>
      </c>
      <c r="N150" s="53">
        <f>Calculations!O125</f>
        <v>3.9600000000000003E-2</v>
      </c>
      <c r="O150" s="53">
        <f>Calculations!R125</f>
        <v>1.6077823160185463</v>
      </c>
      <c r="P150" s="53">
        <f>Calculations!N125</f>
        <v>0</v>
      </c>
      <c r="Q150" s="53">
        <f>Calculations!Q125</f>
        <v>0</v>
      </c>
      <c r="R150" s="53">
        <f>Calculations!M125</f>
        <v>0</v>
      </c>
      <c r="S150" s="53">
        <f>Calculations!P125</f>
        <v>0</v>
      </c>
      <c r="T150" s="36"/>
      <c r="U150" s="36" t="s">
        <v>52</v>
      </c>
      <c r="V150" s="43" t="s">
        <v>55</v>
      </c>
      <c r="W150" s="48" t="s">
        <v>427</v>
      </c>
      <c r="X150" s="32" t="s">
        <v>450</v>
      </c>
      <c r="Y150" s="13" t="s">
        <v>450</v>
      </c>
      <c r="Z150" s="13"/>
    </row>
    <row r="151" spans="2:26" ht="25.5" x14ac:dyDescent="0.2">
      <c r="B151" s="13" t="str">
        <f>Calculations!A126</f>
        <v>ELR12</v>
      </c>
      <c r="C151" s="32" t="str">
        <f>Calculations!B126</f>
        <v>Land east of Teesside Engineering Works, Marsh Road</v>
      </c>
      <c r="D151" s="13" t="str">
        <f>Calculations!C126</f>
        <v>ELR</v>
      </c>
      <c r="E151" s="44">
        <f>Calculations!D126</f>
        <v>1.5699799999999999</v>
      </c>
      <c r="F151" s="53">
        <f>Calculations!H126</f>
        <v>1.0496975211346398</v>
      </c>
      <c r="G151" s="53">
        <f>Calculations!L126</f>
        <v>66.860566448912721</v>
      </c>
      <c r="H151" s="53">
        <f>Calculations!G126</f>
        <v>0.49792803169200001</v>
      </c>
      <c r="I151" s="53">
        <f>Calculations!K126</f>
        <v>31.715565274207318</v>
      </c>
      <c r="J151" s="53">
        <f>Calculations!F126</f>
        <v>1.69262823197E-2</v>
      </c>
      <c r="K151" s="53">
        <f>Calculations!J126</f>
        <v>1.0781208881450721</v>
      </c>
      <c r="L151" s="53">
        <f>Calculations!E126</f>
        <v>5.4281648536600004E-3</v>
      </c>
      <c r="M151" s="53">
        <f>Calculations!I126</f>
        <v>0.34574738873488842</v>
      </c>
      <c r="N151" s="53">
        <f>Calculations!O126</f>
        <v>1.20419900659E-2</v>
      </c>
      <c r="O151" s="53">
        <f>Calculations!R126</f>
        <v>0.76701550757971448</v>
      </c>
      <c r="P151" s="53">
        <f>Calculations!N126</f>
        <v>0</v>
      </c>
      <c r="Q151" s="53">
        <f>Calculations!Q126</f>
        <v>0</v>
      </c>
      <c r="R151" s="53">
        <f>Calculations!M126</f>
        <v>0</v>
      </c>
      <c r="S151" s="53">
        <f>Calculations!P126</f>
        <v>0</v>
      </c>
      <c r="T151" s="36"/>
      <c r="U151" s="36" t="s">
        <v>52</v>
      </c>
      <c r="V151" s="43" t="s">
        <v>55</v>
      </c>
      <c r="W151" s="48" t="s">
        <v>427</v>
      </c>
      <c r="X151" s="32" t="s">
        <v>464</v>
      </c>
      <c r="Y151" s="13" t="s">
        <v>450</v>
      </c>
      <c r="Z151" s="13"/>
    </row>
    <row r="152" spans="2:26" x14ac:dyDescent="0.2">
      <c r="B152" s="13" t="str">
        <f>Calculations!A127</f>
        <v>ELR13</v>
      </c>
      <c r="C152" s="32" t="str">
        <f>Calculations!B127</f>
        <v>Cargo Fleet</v>
      </c>
      <c r="D152" s="13" t="str">
        <f>Calculations!C127</f>
        <v>ELR</v>
      </c>
      <c r="E152" s="44">
        <f>Calculations!D127</f>
        <v>4.4757199999999999</v>
      </c>
      <c r="F152" s="53">
        <f>Calculations!H127</f>
        <v>1.43921769335</v>
      </c>
      <c r="G152" s="53">
        <f>Calculations!L127</f>
        <v>32.15611551549248</v>
      </c>
      <c r="H152" s="53">
        <f>Calculations!G127</f>
        <v>1.2294332905100001</v>
      </c>
      <c r="I152" s="53">
        <f>Calculations!K127</f>
        <v>27.468950035078155</v>
      </c>
      <c r="J152" s="53">
        <f>Calculations!F127</f>
        <v>0.20843547361</v>
      </c>
      <c r="K152" s="53">
        <f>Calculations!J127</f>
        <v>4.6570266596212457</v>
      </c>
      <c r="L152" s="53">
        <f>Calculations!E127</f>
        <v>1.59863354253</v>
      </c>
      <c r="M152" s="53">
        <f>Calculations!I127</f>
        <v>35.717907789808123</v>
      </c>
      <c r="N152" s="53">
        <f>Calculations!O127</f>
        <v>4.3713030572499999E-2</v>
      </c>
      <c r="O152" s="53">
        <f>Calculations!R127</f>
        <v>0.97667035856800688</v>
      </c>
      <c r="P152" s="53">
        <f>Calculations!N127</f>
        <v>0</v>
      </c>
      <c r="Q152" s="53">
        <f>Calculations!Q127</f>
        <v>0</v>
      </c>
      <c r="R152" s="53">
        <f>Calculations!M127</f>
        <v>0</v>
      </c>
      <c r="S152" s="53">
        <f>Calculations!P127</f>
        <v>0</v>
      </c>
      <c r="T152" s="36"/>
      <c r="U152" s="36" t="s">
        <v>52</v>
      </c>
      <c r="V152" s="43" t="s">
        <v>54</v>
      </c>
      <c r="W152" s="48" t="s">
        <v>423</v>
      </c>
      <c r="X152" s="32" t="s">
        <v>464</v>
      </c>
      <c r="Y152" s="13" t="s">
        <v>450</v>
      </c>
      <c r="Z152" s="13" t="s">
        <v>480</v>
      </c>
    </row>
    <row r="153" spans="2:26" x14ac:dyDescent="0.2">
      <c r="B153" s="13" t="str">
        <f>Calculations!A128</f>
        <v>ELR14</v>
      </c>
      <c r="C153" s="32" t="str">
        <f>Calculations!B128</f>
        <v>Westerby Road</v>
      </c>
      <c r="D153" s="13" t="str">
        <f>Calculations!C128</f>
        <v>ELR</v>
      </c>
      <c r="E153" s="44">
        <f>Calculations!D128</f>
        <v>0.38244600000000001</v>
      </c>
      <c r="F153" s="53">
        <f>Calculations!H128</f>
        <v>0.38244600000000001</v>
      </c>
      <c r="G153" s="53">
        <f>Calculations!L128</f>
        <v>100</v>
      </c>
      <c r="H153" s="53">
        <f>Calculations!G128</f>
        <v>0</v>
      </c>
      <c r="I153" s="53">
        <f>Calculations!K128</f>
        <v>0</v>
      </c>
      <c r="J153" s="53">
        <f>Calculations!F128</f>
        <v>0</v>
      </c>
      <c r="K153" s="53">
        <f>Calculations!J128</f>
        <v>0</v>
      </c>
      <c r="L153" s="53">
        <f>Calculations!E128</f>
        <v>0</v>
      </c>
      <c r="M153" s="53">
        <f>Calculations!I128</f>
        <v>0</v>
      </c>
      <c r="N153" s="53">
        <f>Calculations!O128</f>
        <v>3.58652493971E-4</v>
      </c>
      <c r="O153" s="53">
        <f>Calculations!R128</f>
        <v>9.3778597232289013E-2</v>
      </c>
      <c r="P153" s="53">
        <f>Calculations!N128</f>
        <v>0</v>
      </c>
      <c r="Q153" s="53">
        <f>Calculations!Q128</f>
        <v>0</v>
      </c>
      <c r="R153" s="53">
        <f>Calculations!M128</f>
        <v>0</v>
      </c>
      <c r="S153" s="53">
        <f>Calculations!P128</f>
        <v>0</v>
      </c>
      <c r="T153" s="36"/>
      <c r="U153" s="36" t="s">
        <v>52</v>
      </c>
      <c r="V153" s="43" t="s">
        <v>56</v>
      </c>
      <c r="W153" s="48" t="s">
        <v>428</v>
      </c>
      <c r="X153" s="32" t="s">
        <v>450</v>
      </c>
      <c r="Y153" s="13" t="s">
        <v>450</v>
      </c>
      <c r="Z153" s="13"/>
    </row>
    <row r="154" spans="2:26" ht="38.25" x14ac:dyDescent="0.2">
      <c r="B154" s="13" t="str">
        <f>Calculations!A129</f>
        <v>ELR15</v>
      </c>
      <c r="C154" s="32" t="str">
        <f>Calculations!B129</f>
        <v>Sotherby Road South</v>
      </c>
      <c r="D154" s="13" t="str">
        <f>Calculations!C129</f>
        <v>ELR</v>
      </c>
      <c r="E154" s="44">
        <f>Calculations!D129</f>
        <v>0.26986500000000002</v>
      </c>
      <c r="F154" s="53">
        <f>Calculations!H129</f>
        <v>0.26986500000000002</v>
      </c>
      <c r="G154" s="53">
        <f>Calculations!L129</f>
        <v>100</v>
      </c>
      <c r="H154" s="53">
        <f>Calculations!G129</f>
        <v>0</v>
      </c>
      <c r="I154" s="53">
        <f>Calculations!K129</f>
        <v>0</v>
      </c>
      <c r="J154" s="53">
        <f>Calculations!F129</f>
        <v>0</v>
      </c>
      <c r="K154" s="53">
        <f>Calculations!J129</f>
        <v>0</v>
      </c>
      <c r="L154" s="53">
        <f>Calculations!E129</f>
        <v>0</v>
      </c>
      <c r="M154" s="53">
        <f>Calculations!I129</f>
        <v>0</v>
      </c>
      <c r="N154" s="53">
        <f>Calculations!O129</f>
        <v>0</v>
      </c>
      <c r="O154" s="53">
        <f>Calculations!R129</f>
        <v>0</v>
      </c>
      <c r="P154" s="53">
        <f>Calculations!N129</f>
        <v>0</v>
      </c>
      <c r="Q154" s="53">
        <f>Calculations!Q129</f>
        <v>0</v>
      </c>
      <c r="R154" s="53">
        <f>Calculations!M129</f>
        <v>0</v>
      </c>
      <c r="S154" s="53">
        <f>Calculations!P129</f>
        <v>0</v>
      </c>
      <c r="T154" s="36"/>
      <c r="U154" s="36" t="s">
        <v>52</v>
      </c>
      <c r="V154" s="43" t="s">
        <v>57</v>
      </c>
      <c r="W154" s="48" t="s">
        <v>429</v>
      </c>
      <c r="X154" s="32" t="s">
        <v>450</v>
      </c>
      <c r="Y154" s="13" t="s">
        <v>450</v>
      </c>
      <c r="Z154" s="13"/>
    </row>
    <row r="155" spans="2:26" ht="25.5" x14ac:dyDescent="0.2">
      <c r="B155" s="13" t="str">
        <f>Calculations!A130</f>
        <v>ELR16</v>
      </c>
      <c r="C155" s="32" t="str">
        <f>Calculations!B130</f>
        <v>Hemlington Grange, Stainton Way</v>
      </c>
      <c r="D155" s="13" t="str">
        <f>Calculations!C130</f>
        <v>ELR</v>
      </c>
      <c r="E155" s="44">
        <f>Calculations!D130</f>
        <v>7.9440999999999997</v>
      </c>
      <c r="F155" s="53">
        <f>Calculations!H130</f>
        <v>7.9440999999999997</v>
      </c>
      <c r="G155" s="53">
        <f>Calculations!L130</f>
        <v>100</v>
      </c>
      <c r="H155" s="53">
        <f>Calculations!G130</f>
        <v>0</v>
      </c>
      <c r="I155" s="53">
        <f>Calculations!K130</f>
        <v>0</v>
      </c>
      <c r="J155" s="53">
        <f>Calculations!F130</f>
        <v>0</v>
      </c>
      <c r="K155" s="53">
        <f>Calculations!J130</f>
        <v>0</v>
      </c>
      <c r="L155" s="53">
        <f>Calculations!E130</f>
        <v>0</v>
      </c>
      <c r="M155" s="53">
        <f>Calculations!I130</f>
        <v>0</v>
      </c>
      <c r="N155" s="53">
        <f>Calculations!O130</f>
        <v>0.101408315015</v>
      </c>
      <c r="O155" s="53">
        <f>Calculations!R130</f>
        <v>1.276523646668597</v>
      </c>
      <c r="P155" s="53">
        <f>Calculations!N130</f>
        <v>0</v>
      </c>
      <c r="Q155" s="53">
        <f>Calculations!Q130</f>
        <v>0</v>
      </c>
      <c r="R155" s="53">
        <f>Calculations!M130</f>
        <v>0</v>
      </c>
      <c r="S155" s="53">
        <f>Calculations!P130</f>
        <v>0</v>
      </c>
      <c r="T155" s="36"/>
      <c r="U155" s="36" t="s">
        <v>52</v>
      </c>
      <c r="V155" s="43" t="s">
        <v>56</v>
      </c>
      <c r="W155" s="48" t="s">
        <v>428</v>
      </c>
      <c r="X155" s="32" t="s">
        <v>465</v>
      </c>
      <c r="Y155" s="32" t="s">
        <v>447</v>
      </c>
      <c r="Z155" s="32"/>
    </row>
    <row r="156" spans="2:26" ht="25.5" x14ac:dyDescent="0.2">
      <c r="B156" s="13" t="str">
        <f>Calculations!A131</f>
        <v>ELR17</v>
      </c>
      <c r="C156" s="32" t="str">
        <f>Calculations!B131</f>
        <v>Cannon Park Way Car Park, Cannon Park Way</v>
      </c>
      <c r="D156" s="13" t="str">
        <f>Calculations!C131</f>
        <v>ELR</v>
      </c>
      <c r="E156" s="44">
        <f>Calculations!D131</f>
        <v>0.440077</v>
      </c>
      <c r="F156" s="53">
        <f>Calculations!H131</f>
        <v>0.440077</v>
      </c>
      <c r="G156" s="53">
        <f>Calculations!L131</f>
        <v>100</v>
      </c>
      <c r="H156" s="53">
        <f>Calculations!G131</f>
        <v>0</v>
      </c>
      <c r="I156" s="53">
        <f>Calculations!K131</f>
        <v>0</v>
      </c>
      <c r="J156" s="53">
        <f>Calculations!F131</f>
        <v>0</v>
      </c>
      <c r="K156" s="53">
        <f>Calculations!J131</f>
        <v>0</v>
      </c>
      <c r="L156" s="53">
        <f>Calculations!E131</f>
        <v>0</v>
      </c>
      <c r="M156" s="53">
        <f>Calculations!I131</f>
        <v>0</v>
      </c>
      <c r="N156" s="53">
        <f>Calculations!O131</f>
        <v>6.2726848306400004E-2</v>
      </c>
      <c r="O156" s="53">
        <f>Calculations!R131</f>
        <v>14.253607506504546</v>
      </c>
      <c r="P156" s="53">
        <f>Calculations!N131</f>
        <v>0</v>
      </c>
      <c r="Q156" s="53">
        <f>Calculations!Q131</f>
        <v>0</v>
      </c>
      <c r="R156" s="53">
        <f>Calculations!M131</f>
        <v>0</v>
      </c>
      <c r="S156" s="53">
        <f>Calculations!P131</f>
        <v>0</v>
      </c>
      <c r="T156" s="36"/>
      <c r="U156" s="36" t="s">
        <v>52</v>
      </c>
      <c r="V156" s="43" t="s">
        <v>56</v>
      </c>
      <c r="W156" s="48" t="s">
        <v>428</v>
      </c>
      <c r="X156" s="32" t="s">
        <v>466</v>
      </c>
      <c r="Y156" s="13" t="s">
        <v>450</v>
      </c>
      <c r="Z156" s="13"/>
    </row>
    <row r="157" spans="2:26" x14ac:dyDescent="0.2">
      <c r="B157" s="13" t="str">
        <f>Calculations!A132</f>
        <v>ELR18</v>
      </c>
      <c r="C157" s="32" t="str">
        <f>Calculations!B132</f>
        <v>Cannon Park West</v>
      </c>
      <c r="D157" s="13" t="str">
        <f>Calculations!C132</f>
        <v>ELR</v>
      </c>
      <c r="E157" s="44">
        <f>Calculations!D132</f>
        <v>0.814079</v>
      </c>
      <c r="F157" s="53">
        <f>Calculations!H132</f>
        <v>0.814079</v>
      </c>
      <c r="G157" s="53">
        <f>Calculations!L132</f>
        <v>100</v>
      </c>
      <c r="H157" s="53">
        <f>Calculations!G132</f>
        <v>0</v>
      </c>
      <c r="I157" s="53">
        <f>Calculations!K132</f>
        <v>0</v>
      </c>
      <c r="J157" s="53">
        <f>Calculations!F132</f>
        <v>0</v>
      </c>
      <c r="K157" s="53">
        <f>Calculations!J132</f>
        <v>0</v>
      </c>
      <c r="L157" s="53">
        <f>Calculations!E132</f>
        <v>0</v>
      </c>
      <c r="M157" s="53">
        <f>Calculations!I132</f>
        <v>0</v>
      </c>
      <c r="N157" s="53">
        <f>Calculations!O132</f>
        <v>3.56978265309E-2</v>
      </c>
      <c r="O157" s="53">
        <f>Calculations!R132</f>
        <v>4.3850567980380282</v>
      </c>
      <c r="P157" s="53">
        <f>Calculations!N132</f>
        <v>1.6E-2</v>
      </c>
      <c r="Q157" s="53">
        <f>Calculations!Q132</f>
        <v>1.965411219304269</v>
      </c>
      <c r="R157" s="53">
        <f>Calculations!M132</f>
        <v>0</v>
      </c>
      <c r="S157" s="53">
        <f>Calculations!P132</f>
        <v>0</v>
      </c>
      <c r="T157" s="36"/>
      <c r="U157" s="36" t="s">
        <v>52</v>
      </c>
      <c r="V157" s="43" t="s">
        <v>56</v>
      </c>
      <c r="W157" s="48" t="s">
        <v>428</v>
      </c>
      <c r="X157" s="32" t="s">
        <v>450</v>
      </c>
      <c r="Y157" s="13" t="s">
        <v>450</v>
      </c>
      <c r="Z157" s="13"/>
    </row>
    <row r="158" spans="2:26" ht="25.5" x14ac:dyDescent="0.2">
      <c r="B158" s="13" t="str">
        <f>Calculations!A133</f>
        <v>ELR19</v>
      </c>
      <c r="C158" s="32" t="str">
        <f>Calculations!B133</f>
        <v>Gurney Street Triangle</v>
      </c>
      <c r="D158" s="13" t="str">
        <f>Calculations!C133</f>
        <v>ELR</v>
      </c>
      <c r="E158" s="44">
        <f>Calculations!D133</f>
        <v>3.82395</v>
      </c>
      <c r="F158" s="53">
        <f>Calculations!H133</f>
        <v>3.82395</v>
      </c>
      <c r="G158" s="53">
        <f>Calculations!L133</f>
        <v>100</v>
      </c>
      <c r="H158" s="53">
        <f>Calculations!G133</f>
        <v>0</v>
      </c>
      <c r="I158" s="53">
        <f>Calculations!K133</f>
        <v>0</v>
      </c>
      <c r="J158" s="53">
        <f>Calculations!F133</f>
        <v>0</v>
      </c>
      <c r="K158" s="53">
        <f>Calculations!J133</f>
        <v>0</v>
      </c>
      <c r="L158" s="53">
        <f>Calculations!E133</f>
        <v>0</v>
      </c>
      <c r="M158" s="53">
        <f>Calculations!I133</f>
        <v>0</v>
      </c>
      <c r="N158" s="53">
        <f>Calculations!O133</f>
        <v>0.19052923216000001</v>
      </c>
      <c r="O158" s="53">
        <f>Calculations!R133</f>
        <v>4.9825241480667897</v>
      </c>
      <c r="P158" s="53">
        <f>Calculations!N133</f>
        <v>9.4704812331900007E-2</v>
      </c>
      <c r="Q158" s="53">
        <f>Calculations!Q133</f>
        <v>2.4766226632644259</v>
      </c>
      <c r="R158" s="53">
        <f>Calculations!M133</f>
        <v>1.9084605108700001E-2</v>
      </c>
      <c r="S158" s="53">
        <f>Calculations!P133</f>
        <v>0.49908092701787421</v>
      </c>
      <c r="T158" s="36"/>
      <c r="U158" s="36" t="s">
        <v>52</v>
      </c>
      <c r="V158" s="43" t="s">
        <v>56</v>
      </c>
      <c r="W158" s="48" t="s">
        <v>428</v>
      </c>
      <c r="X158" s="32" t="s">
        <v>467</v>
      </c>
      <c r="Y158" s="13" t="s">
        <v>450</v>
      </c>
      <c r="Z158" s="13"/>
    </row>
    <row r="159" spans="2:26" ht="25.5" x14ac:dyDescent="0.2">
      <c r="B159" s="13" t="str">
        <f>Calculations!A134</f>
        <v>ELR2</v>
      </c>
      <c r="C159" s="32" t="str">
        <f>Calculations!B134</f>
        <v>Tees Valley Wildlife Trust Land,, Riverside Park Road</v>
      </c>
      <c r="D159" s="13" t="str">
        <f>Calculations!C134</f>
        <v>ELR</v>
      </c>
      <c r="E159" s="44">
        <f>Calculations!D134</f>
        <v>1.2826599999999999</v>
      </c>
      <c r="F159" s="53">
        <f>Calculations!H134</f>
        <v>1.2826599999999999</v>
      </c>
      <c r="G159" s="53">
        <f>Calculations!L134</f>
        <v>100</v>
      </c>
      <c r="H159" s="53">
        <f>Calculations!G134</f>
        <v>0</v>
      </c>
      <c r="I159" s="53">
        <f>Calculations!K134</f>
        <v>0</v>
      </c>
      <c r="J159" s="53">
        <f>Calculations!F134</f>
        <v>0</v>
      </c>
      <c r="K159" s="53">
        <f>Calculations!J134</f>
        <v>0</v>
      </c>
      <c r="L159" s="53">
        <f>Calculations!E134</f>
        <v>0</v>
      </c>
      <c r="M159" s="53">
        <f>Calculations!I134</f>
        <v>0</v>
      </c>
      <c r="N159" s="53">
        <f>Calculations!O134</f>
        <v>0</v>
      </c>
      <c r="O159" s="53">
        <f>Calculations!R134</f>
        <v>0</v>
      </c>
      <c r="P159" s="53">
        <f>Calculations!N134</f>
        <v>0</v>
      </c>
      <c r="Q159" s="53">
        <f>Calculations!Q134</f>
        <v>0</v>
      </c>
      <c r="R159" s="53">
        <f>Calculations!M134</f>
        <v>0</v>
      </c>
      <c r="S159" s="53">
        <f>Calculations!P134</f>
        <v>0</v>
      </c>
      <c r="T159" s="36"/>
      <c r="U159" s="36" t="s">
        <v>52</v>
      </c>
      <c r="V159" s="43" t="s">
        <v>56</v>
      </c>
      <c r="W159" s="48" t="s">
        <v>428</v>
      </c>
      <c r="X159" s="32" t="s">
        <v>450</v>
      </c>
      <c r="Y159" s="13" t="s">
        <v>450</v>
      </c>
      <c r="Z159" s="13"/>
    </row>
    <row r="160" spans="2:26" ht="25.5" x14ac:dyDescent="0.2">
      <c r="B160" s="13" t="str">
        <f>Calculations!A135</f>
        <v>ELR20</v>
      </c>
      <c r="C160" s="32" t="str">
        <f>Calculations!B135</f>
        <v>Centre Square East</v>
      </c>
      <c r="D160" s="13" t="str">
        <f>Calculations!C135</f>
        <v>ELR</v>
      </c>
      <c r="E160" s="44">
        <f>Calculations!D135</f>
        <v>3.37086</v>
      </c>
      <c r="F160" s="53">
        <f>Calculations!H135</f>
        <v>3.37086</v>
      </c>
      <c r="G160" s="53">
        <f>Calculations!L135</f>
        <v>100</v>
      </c>
      <c r="H160" s="53">
        <f>Calculations!G135</f>
        <v>0</v>
      </c>
      <c r="I160" s="53">
        <f>Calculations!K135</f>
        <v>0</v>
      </c>
      <c r="J160" s="53">
        <f>Calculations!F135</f>
        <v>0</v>
      </c>
      <c r="K160" s="53">
        <f>Calculations!J135</f>
        <v>0</v>
      </c>
      <c r="L160" s="53">
        <f>Calculations!E135</f>
        <v>0</v>
      </c>
      <c r="M160" s="53">
        <f>Calculations!I135</f>
        <v>0</v>
      </c>
      <c r="N160" s="53">
        <f>Calculations!O135</f>
        <v>0.16777655123900001</v>
      </c>
      <c r="O160" s="53">
        <f>Calculations!R135</f>
        <v>4.9772625157674906</v>
      </c>
      <c r="P160" s="53">
        <f>Calculations!N135</f>
        <v>9.1200000000000003E-2</v>
      </c>
      <c r="Q160" s="53">
        <f>Calculations!Q135</f>
        <v>2.7055410192057816</v>
      </c>
      <c r="R160" s="53">
        <f>Calculations!M135</f>
        <v>3.44E-2</v>
      </c>
      <c r="S160" s="53">
        <f>Calculations!P135</f>
        <v>1.0205110861916544</v>
      </c>
      <c r="T160" s="36"/>
      <c r="U160" s="36" t="s">
        <v>52</v>
      </c>
      <c r="V160" s="43" t="s">
        <v>56</v>
      </c>
      <c r="W160" s="48" t="s">
        <v>428</v>
      </c>
      <c r="X160" s="32" t="s">
        <v>468</v>
      </c>
      <c r="Y160" s="32" t="s">
        <v>447</v>
      </c>
      <c r="Z160" s="32"/>
    </row>
    <row r="161" spans="2:26" x14ac:dyDescent="0.2">
      <c r="B161" s="13" t="str">
        <f>Calculations!A136</f>
        <v>ELR21</v>
      </c>
      <c r="C161" s="32" t="str">
        <f>Calculations!B136</f>
        <v>Windward Way</v>
      </c>
      <c r="D161" s="13" t="str">
        <f>Calculations!C136</f>
        <v>ELR</v>
      </c>
      <c r="E161" s="44">
        <f>Calculations!D136</f>
        <v>1.86924</v>
      </c>
      <c r="F161" s="53">
        <f>Calculations!H136</f>
        <v>1.86924</v>
      </c>
      <c r="G161" s="53">
        <f>Calculations!L136</f>
        <v>100</v>
      </c>
      <c r="H161" s="53">
        <f>Calculations!G136</f>
        <v>0</v>
      </c>
      <c r="I161" s="53">
        <f>Calculations!K136</f>
        <v>0</v>
      </c>
      <c r="J161" s="53">
        <f>Calculations!F136</f>
        <v>0</v>
      </c>
      <c r="K161" s="53">
        <f>Calculations!J136</f>
        <v>0</v>
      </c>
      <c r="L161" s="53">
        <f>Calculations!E136</f>
        <v>0</v>
      </c>
      <c r="M161" s="53">
        <f>Calculations!I136</f>
        <v>0</v>
      </c>
      <c r="N161" s="53">
        <f>Calculations!O136</f>
        <v>8.7209207301500002E-2</v>
      </c>
      <c r="O161" s="53">
        <f>Calculations!R136</f>
        <v>4.6654901083595472</v>
      </c>
      <c r="P161" s="53">
        <f>Calculations!N136</f>
        <v>0</v>
      </c>
      <c r="Q161" s="53">
        <f>Calculations!Q136</f>
        <v>0</v>
      </c>
      <c r="R161" s="53">
        <f>Calculations!M136</f>
        <v>0</v>
      </c>
      <c r="S161" s="53">
        <f>Calculations!P136</f>
        <v>0</v>
      </c>
      <c r="T161" s="36"/>
      <c r="U161" s="36" t="s">
        <v>52</v>
      </c>
      <c r="V161" s="43" t="s">
        <v>56</v>
      </c>
      <c r="W161" s="48" t="s">
        <v>428</v>
      </c>
      <c r="X161" s="32" t="s">
        <v>450</v>
      </c>
      <c r="Y161" s="13" t="s">
        <v>450</v>
      </c>
      <c r="Z161" s="13"/>
    </row>
    <row r="162" spans="2:26" x14ac:dyDescent="0.2">
      <c r="B162" s="13" t="str">
        <f>Calculations!A137</f>
        <v>ELR22</v>
      </c>
      <c r="C162" s="32" t="str">
        <f>Calculations!B137</f>
        <v>Central Industrial Area</v>
      </c>
      <c r="D162" s="13" t="str">
        <f>Calculations!C137</f>
        <v>ELR</v>
      </c>
      <c r="E162" s="44">
        <f>Calculations!D137</f>
        <v>20.7333</v>
      </c>
      <c r="F162" s="53">
        <f>Calculations!H137</f>
        <v>16.629912027231999</v>
      </c>
      <c r="G162" s="53">
        <f>Calculations!L137</f>
        <v>80.208707862385637</v>
      </c>
      <c r="H162" s="53">
        <f>Calculations!G137</f>
        <v>0.244650716978</v>
      </c>
      <c r="I162" s="53">
        <f>Calculations!K137</f>
        <v>1.1799892780117009</v>
      </c>
      <c r="J162" s="53">
        <f>Calculations!F137</f>
        <v>3.8587372557899999</v>
      </c>
      <c r="K162" s="53">
        <f>Calculations!J137</f>
        <v>18.61130285960267</v>
      </c>
      <c r="L162" s="53">
        <f>Calculations!E137</f>
        <v>0</v>
      </c>
      <c r="M162" s="53">
        <f>Calculations!I137</f>
        <v>0</v>
      </c>
      <c r="N162" s="53">
        <f>Calculations!O137</f>
        <v>1.2697237908800001</v>
      </c>
      <c r="O162" s="53">
        <f>Calculations!R137</f>
        <v>6.124079576719577</v>
      </c>
      <c r="P162" s="53">
        <f>Calculations!N137</f>
        <v>0.235488300347</v>
      </c>
      <c r="Q162" s="53">
        <f>Calculations!Q137</f>
        <v>1.1357974868785963</v>
      </c>
      <c r="R162" s="53">
        <f>Calculations!M137</f>
        <v>0.10098604735</v>
      </c>
      <c r="S162" s="53">
        <f>Calculations!P137</f>
        <v>0.48707175099959971</v>
      </c>
      <c r="T162" s="36"/>
      <c r="U162" s="36" t="s">
        <v>52</v>
      </c>
      <c r="V162" s="43" t="s">
        <v>56</v>
      </c>
      <c r="W162" s="48" t="s">
        <v>428</v>
      </c>
      <c r="X162" s="32" t="s">
        <v>450</v>
      </c>
      <c r="Y162" s="13" t="s">
        <v>450</v>
      </c>
      <c r="Z162" s="13"/>
    </row>
    <row r="163" spans="2:26" ht="25.5" x14ac:dyDescent="0.2">
      <c r="B163" s="13" t="str">
        <f>Calculations!A138</f>
        <v>ELR23</v>
      </c>
      <c r="C163" s="32" t="str">
        <f>Calculations!B138</f>
        <v>Dock Point, Vulcan Street/Scott's Road</v>
      </c>
      <c r="D163" s="13" t="str">
        <f>Calculations!C138</f>
        <v>ELR</v>
      </c>
      <c r="E163" s="44">
        <f>Calculations!D138</f>
        <v>14.852</v>
      </c>
      <c r="F163" s="53">
        <f>Calculations!H138</f>
        <v>8.1511108184600012</v>
      </c>
      <c r="G163" s="53">
        <f>Calculations!L138</f>
        <v>54.882243593186111</v>
      </c>
      <c r="H163" s="53">
        <f>Calculations!G138</f>
        <v>1.8148419819999999</v>
      </c>
      <c r="I163" s="53">
        <f>Calculations!K138</f>
        <v>12.21951240237005</v>
      </c>
      <c r="J163" s="53">
        <f>Calculations!F138</f>
        <v>4.8860471995400001</v>
      </c>
      <c r="K163" s="53">
        <f>Calculations!J138</f>
        <v>32.898244004443846</v>
      </c>
      <c r="L163" s="53">
        <f>Calculations!E138</f>
        <v>0</v>
      </c>
      <c r="M163" s="53">
        <f>Calculations!I138</f>
        <v>0</v>
      </c>
      <c r="N163" s="53">
        <f>Calculations!O138</f>
        <v>0.25021604187800001</v>
      </c>
      <c r="O163" s="53">
        <f>Calculations!R138</f>
        <v>1.6847296113520067</v>
      </c>
      <c r="P163" s="53">
        <f>Calculations!N138</f>
        <v>9.9617885458800001E-2</v>
      </c>
      <c r="Q163" s="53">
        <f>Calculations!Q138</f>
        <v>0.67073717653380016</v>
      </c>
      <c r="R163" s="53">
        <f>Calculations!M138</f>
        <v>9.4707666154899997E-4</v>
      </c>
      <c r="S163" s="53">
        <f>Calculations!P138</f>
        <v>6.3767617933544298E-3</v>
      </c>
      <c r="T163" s="36"/>
      <c r="U163" s="36" t="s">
        <v>52</v>
      </c>
      <c r="V163" s="43" t="s">
        <v>56</v>
      </c>
      <c r="W163" s="48" t="s">
        <v>428</v>
      </c>
      <c r="X163" s="32" t="s">
        <v>450</v>
      </c>
      <c r="Y163" s="13" t="s">
        <v>450</v>
      </c>
      <c r="Z163" s="13"/>
    </row>
    <row r="164" spans="2:26" ht="25.5" x14ac:dyDescent="0.2">
      <c r="B164" s="13" t="str">
        <f>Calculations!A139</f>
        <v>ELR24</v>
      </c>
      <c r="C164" s="32" t="str">
        <f>Calculations!B139</f>
        <v>West of Dock</v>
      </c>
      <c r="D164" s="13" t="str">
        <f>Calculations!C139</f>
        <v>ELR</v>
      </c>
      <c r="E164" s="44">
        <f>Calculations!D139</f>
        <v>2.0599799999999999</v>
      </c>
      <c r="F164" s="53">
        <f>Calculations!H139</f>
        <v>1.7707101387386999</v>
      </c>
      <c r="G164" s="53">
        <f>Calculations!L139</f>
        <v>85.957637391562045</v>
      </c>
      <c r="H164" s="53">
        <f>Calculations!G139</f>
        <v>0.221757977927</v>
      </c>
      <c r="I164" s="53">
        <f>Calculations!K139</f>
        <v>10.765054899901941</v>
      </c>
      <c r="J164" s="53">
        <f>Calculations!F139</f>
        <v>6.7511883334299999E-2</v>
      </c>
      <c r="K164" s="53">
        <f>Calculations!J139</f>
        <v>3.2773077085360049</v>
      </c>
      <c r="L164" s="53">
        <f>Calculations!E139</f>
        <v>0</v>
      </c>
      <c r="M164" s="53">
        <f>Calculations!I139</f>
        <v>0</v>
      </c>
      <c r="N164" s="53">
        <f>Calculations!O139</f>
        <v>0</v>
      </c>
      <c r="O164" s="53">
        <f>Calculations!R139</f>
        <v>0</v>
      </c>
      <c r="P164" s="53">
        <f>Calculations!N139</f>
        <v>0</v>
      </c>
      <c r="Q164" s="53">
        <f>Calculations!Q139</f>
        <v>0</v>
      </c>
      <c r="R164" s="53">
        <f>Calculations!M139</f>
        <v>0</v>
      </c>
      <c r="S164" s="53">
        <f>Calculations!P139</f>
        <v>0</v>
      </c>
      <c r="T164" s="36"/>
      <c r="U164" s="36" t="s">
        <v>52</v>
      </c>
      <c r="V164" s="43" t="s">
        <v>55</v>
      </c>
      <c r="W164" s="48" t="s">
        <v>427</v>
      </c>
      <c r="X164" s="32" t="s">
        <v>450</v>
      </c>
      <c r="Y164" s="13" t="s">
        <v>450</v>
      </c>
      <c r="Z164" s="13"/>
    </row>
    <row r="165" spans="2:26" ht="38.25" x14ac:dyDescent="0.2">
      <c r="B165" s="13" t="str">
        <f>Calculations!A140</f>
        <v>ELR25</v>
      </c>
      <c r="C165" s="32" t="str">
        <f>Calculations!B140</f>
        <v>Land at western end of Cargo Fleet Road</v>
      </c>
      <c r="D165" s="13" t="str">
        <f>Calculations!C140</f>
        <v>ELR</v>
      </c>
      <c r="E165" s="44">
        <f>Calculations!D140</f>
        <v>0.261438</v>
      </c>
      <c r="F165" s="53">
        <f>Calculations!H140</f>
        <v>0.261438</v>
      </c>
      <c r="G165" s="53">
        <f>Calculations!L140</f>
        <v>100</v>
      </c>
      <c r="H165" s="53">
        <f>Calculations!G140</f>
        <v>0</v>
      </c>
      <c r="I165" s="53">
        <f>Calculations!K140</f>
        <v>0</v>
      </c>
      <c r="J165" s="53">
        <f>Calculations!F140</f>
        <v>0</v>
      </c>
      <c r="K165" s="53">
        <f>Calculations!J140</f>
        <v>0</v>
      </c>
      <c r="L165" s="53">
        <f>Calculations!E140</f>
        <v>0</v>
      </c>
      <c r="M165" s="53">
        <f>Calculations!I140</f>
        <v>0</v>
      </c>
      <c r="N165" s="53">
        <f>Calculations!O140</f>
        <v>0</v>
      </c>
      <c r="O165" s="53">
        <f>Calculations!R140</f>
        <v>0</v>
      </c>
      <c r="P165" s="53">
        <f>Calculations!N140</f>
        <v>0</v>
      </c>
      <c r="Q165" s="53">
        <f>Calculations!Q140</f>
        <v>0</v>
      </c>
      <c r="R165" s="53">
        <f>Calculations!M140</f>
        <v>0</v>
      </c>
      <c r="S165" s="53">
        <f>Calculations!P140</f>
        <v>0</v>
      </c>
      <c r="T165" s="36"/>
      <c r="U165" s="36" t="s">
        <v>52</v>
      </c>
      <c r="V165" s="43" t="s">
        <v>57</v>
      </c>
      <c r="W165" s="48" t="s">
        <v>429</v>
      </c>
      <c r="X165" s="32" t="s">
        <v>450</v>
      </c>
      <c r="Y165" s="13" t="s">
        <v>450</v>
      </c>
      <c r="Z165" s="13"/>
    </row>
    <row r="166" spans="2:26" ht="25.5" x14ac:dyDescent="0.2">
      <c r="B166" s="13" t="str">
        <f>Calculations!A141</f>
        <v>ELR26</v>
      </c>
      <c r="C166" s="32" t="str">
        <f>Calculations!B141</f>
        <v>Marshalling Yards</v>
      </c>
      <c r="D166" s="13" t="str">
        <f>Calculations!C141</f>
        <v>ELR</v>
      </c>
      <c r="E166" s="44">
        <f>Calculations!D141</f>
        <v>13.8325</v>
      </c>
      <c r="F166" s="53">
        <f>Calculations!H141</f>
        <v>5.7684782137749995</v>
      </c>
      <c r="G166" s="53">
        <f>Calculations!L141</f>
        <v>41.70235469925899</v>
      </c>
      <c r="H166" s="53">
        <f>Calculations!G141</f>
        <v>7.8834852613499997</v>
      </c>
      <c r="I166" s="53">
        <f>Calculations!K141</f>
        <v>56.992483364178568</v>
      </c>
      <c r="J166" s="53">
        <f>Calculations!F141</f>
        <v>0.18053652487499999</v>
      </c>
      <c r="K166" s="53">
        <f>Calculations!J141</f>
        <v>1.3051619365624436</v>
      </c>
      <c r="L166" s="53">
        <f>Calculations!E141</f>
        <v>0</v>
      </c>
      <c r="M166" s="53">
        <f>Calculations!I141</f>
        <v>0</v>
      </c>
      <c r="N166" s="53">
        <f>Calculations!O141</f>
        <v>0.94953482695400004</v>
      </c>
      <c r="O166" s="53">
        <f>Calculations!R141</f>
        <v>6.8645207081438651</v>
      </c>
      <c r="P166" s="53">
        <f>Calculations!N141</f>
        <v>3.5571794310000002E-2</v>
      </c>
      <c r="Q166" s="53">
        <f>Calculations!Q141</f>
        <v>0.2571609926622086</v>
      </c>
      <c r="R166" s="53">
        <f>Calculations!M141</f>
        <v>0</v>
      </c>
      <c r="S166" s="53">
        <f>Calculations!P141</f>
        <v>0</v>
      </c>
      <c r="T166" s="36"/>
      <c r="U166" s="36" t="s">
        <v>52</v>
      </c>
      <c r="V166" s="43" t="s">
        <v>55</v>
      </c>
      <c r="W166" s="48" t="s">
        <v>427</v>
      </c>
      <c r="X166" s="32" t="s">
        <v>469</v>
      </c>
      <c r="Y166" s="13" t="s">
        <v>450</v>
      </c>
      <c r="Z166" s="13"/>
    </row>
    <row r="167" spans="2:26" x14ac:dyDescent="0.2">
      <c r="B167" s="13" t="str">
        <f>Calculations!A142</f>
        <v>ELR27</v>
      </c>
      <c r="C167" s="32" t="str">
        <f>Calculations!B142</f>
        <v>Wood Street Car Park</v>
      </c>
      <c r="D167" s="13" t="str">
        <f>Calculations!C142</f>
        <v>ELR</v>
      </c>
      <c r="E167" s="44">
        <f>Calculations!D142</f>
        <v>0.38914100000000001</v>
      </c>
      <c r="F167" s="53">
        <f>Calculations!H142</f>
        <v>0.38914100000000001</v>
      </c>
      <c r="G167" s="53">
        <f>Calculations!L142</f>
        <v>100</v>
      </c>
      <c r="H167" s="53">
        <f>Calculations!G142</f>
        <v>0</v>
      </c>
      <c r="I167" s="53">
        <f>Calculations!K142</f>
        <v>0</v>
      </c>
      <c r="J167" s="53">
        <f>Calculations!F142</f>
        <v>0</v>
      </c>
      <c r="K167" s="53">
        <f>Calculations!J142</f>
        <v>0</v>
      </c>
      <c r="L167" s="53">
        <f>Calculations!E142</f>
        <v>0</v>
      </c>
      <c r="M167" s="53">
        <f>Calculations!I142</f>
        <v>0</v>
      </c>
      <c r="N167" s="53">
        <f>Calculations!O142</f>
        <v>2.2238093668399999E-2</v>
      </c>
      <c r="O167" s="53">
        <f>Calculations!R142</f>
        <v>5.7146622094305144</v>
      </c>
      <c r="P167" s="53">
        <f>Calculations!N142</f>
        <v>2.3525593103899999E-4</v>
      </c>
      <c r="Q167" s="53">
        <f>Calculations!Q142</f>
        <v>6.0455190031119828E-2</v>
      </c>
      <c r="R167" s="53">
        <f>Calculations!M142</f>
        <v>0</v>
      </c>
      <c r="S167" s="53">
        <f>Calculations!P142</f>
        <v>0</v>
      </c>
      <c r="T167" s="36"/>
      <c r="U167" s="36" t="s">
        <v>52</v>
      </c>
      <c r="V167" s="43" t="s">
        <v>56</v>
      </c>
      <c r="W167" s="48" t="s">
        <v>428</v>
      </c>
      <c r="X167" s="32" t="s">
        <v>450</v>
      </c>
      <c r="Y167" s="13" t="s">
        <v>450</v>
      </c>
      <c r="Z167" s="13"/>
    </row>
    <row r="168" spans="2:26" x14ac:dyDescent="0.2">
      <c r="B168" s="13" t="str">
        <f>Calculations!A143</f>
        <v>ELR28</v>
      </c>
      <c r="C168" s="32" t="str">
        <f>Calculations!B143</f>
        <v>Marsh Road</v>
      </c>
      <c r="D168" s="13" t="str">
        <f>Calculations!C143</f>
        <v>ELR</v>
      </c>
      <c r="E168" s="44">
        <f>Calculations!D143</f>
        <v>1.22078</v>
      </c>
      <c r="F168" s="53">
        <f>Calculations!H143</f>
        <v>1.22078</v>
      </c>
      <c r="G168" s="53">
        <f>Calculations!L143</f>
        <v>100</v>
      </c>
      <c r="H168" s="53">
        <f>Calculations!G143</f>
        <v>0</v>
      </c>
      <c r="I168" s="53">
        <f>Calculations!K143</f>
        <v>0</v>
      </c>
      <c r="J168" s="53">
        <f>Calculations!F143</f>
        <v>0</v>
      </c>
      <c r="K168" s="53">
        <f>Calculations!J143</f>
        <v>0</v>
      </c>
      <c r="L168" s="53">
        <f>Calculations!E143</f>
        <v>0</v>
      </c>
      <c r="M168" s="53">
        <f>Calculations!I143</f>
        <v>0</v>
      </c>
      <c r="N168" s="53">
        <f>Calculations!O143</f>
        <v>0.21813280048200001</v>
      </c>
      <c r="O168" s="53">
        <f>Calculations!R143</f>
        <v>17.868313740559316</v>
      </c>
      <c r="P168" s="53">
        <f>Calculations!N143</f>
        <v>5.5268481677600003E-3</v>
      </c>
      <c r="Q168" s="53">
        <f>Calculations!Q143</f>
        <v>0.45273089072232514</v>
      </c>
      <c r="R168" s="53">
        <f>Calculations!M143</f>
        <v>4.1415344172699998E-4</v>
      </c>
      <c r="S168" s="53">
        <f>Calculations!P143</f>
        <v>3.3925313465735019E-2</v>
      </c>
      <c r="T168" s="36"/>
      <c r="U168" s="36" t="s">
        <v>52</v>
      </c>
      <c r="V168" s="43" t="s">
        <v>56</v>
      </c>
      <c r="W168" s="48" t="s">
        <v>428</v>
      </c>
      <c r="X168" s="32" t="s">
        <v>450</v>
      </c>
      <c r="Y168" s="13" t="s">
        <v>450</v>
      </c>
      <c r="Z168" s="13"/>
    </row>
    <row r="169" spans="2:26" ht="38.25" x14ac:dyDescent="0.2">
      <c r="B169" s="13" t="str">
        <f>Calculations!A144</f>
        <v>ELR29</v>
      </c>
      <c r="C169" s="32" t="str">
        <f>Calculations!B144</f>
        <v>Land opposite Zetland car park, Station Street</v>
      </c>
      <c r="D169" s="13" t="str">
        <f>Calculations!C144</f>
        <v>ELR</v>
      </c>
      <c r="E169" s="44">
        <f>Calculations!D144</f>
        <v>0.58047800000000005</v>
      </c>
      <c r="F169" s="53">
        <f>Calculations!H144</f>
        <v>0.58047800000000005</v>
      </c>
      <c r="G169" s="53">
        <f>Calculations!L144</f>
        <v>100</v>
      </c>
      <c r="H169" s="53">
        <f>Calculations!G144</f>
        <v>0</v>
      </c>
      <c r="I169" s="53">
        <f>Calculations!K144</f>
        <v>0</v>
      </c>
      <c r="J169" s="53">
        <f>Calculations!F144</f>
        <v>0</v>
      </c>
      <c r="K169" s="53">
        <f>Calculations!J144</f>
        <v>0</v>
      </c>
      <c r="L169" s="53">
        <f>Calculations!E144</f>
        <v>0</v>
      </c>
      <c r="M169" s="53">
        <f>Calculations!I144</f>
        <v>0</v>
      </c>
      <c r="N169" s="53">
        <f>Calculations!O144</f>
        <v>0</v>
      </c>
      <c r="O169" s="53">
        <f>Calculations!R144</f>
        <v>0</v>
      </c>
      <c r="P169" s="53">
        <f>Calculations!N144</f>
        <v>0</v>
      </c>
      <c r="Q169" s="53">
        <f>Calculations!Q144</f>
        <v>0</v>
      </c>
      <c r="R169" s="53">
        <f>Calculations!M144</f>
        <v>0</v>
      </c>
      <c r="S169" s="53">
        <f>Calculations!P144</f>
        <v>0</v>
      </c>
      <c r="T169" s="36"/>
      <c r="U169" s="36" t="s">
        <v>52</v>
      </c>
      <c r="V169" s="43" t="s">
        <v>57</v>
      </c>
      <c r="W169" s="48" t="s">
        <v>429</v>
      </c>
      <c r="X169" s="32"/>
      <c r="Y169" s="32"/>
      <c r="Z169" s="32"/>
    </row>
    <row r="170" spans="2:26" x14ac:dyDescent="0.2">
      <c r="B170" s="13" t="str">
        <f>Calculations!A145</f>
        <v>ELR3</v>
      </c>
      <c r="C170" s="32" t="str">
        <f>Calculations!B145</f>
        <v>Site K, Startforth Road</v>
      </c>
      <c r="D170" s="13" t="str">
        <f>Calculations!C145</f>
        <v>ELR</v>
      </c>
      <c r="E170" s="44">
        <f>Calculations!D145</f>
        <v>1.81517</v>
      </c>
      <c r="F170" s="53">
        <f>Calculations!H145</f>
        <v>1.81517</v>
      </c>
      <c r="G170" s="53">
        <f>Calculations!L145</f>
        <v>100</v>
      </c>
      <c r="H170" s="53">
        <f>Calculations!G145</f>
        <v>0</v>
      </c>
      <c r="I170" s="53">
        <f>Calculations!K145</f>
        <v>0</v>
      </c>
      <c r="J170" s="53">
        <f>Calculations!F145</f>
        <v>0</v>
      </c>
      <c r="K170" s="53">
        <f>Calculations!J145</f>
        <v>0</v>
      </c>
      <c r="L170" s="53">
        <f>Calculations!E145</f>
        <v>0</v>
      </c>
      <c r="M170" s="53">
        <f>Calculations!I145</f>
        <v>0</v>
      </c>
      <c r="N170" s="53">
        <f>Calculations!O145</f>
        <v>2.7441455519699998E-2</v>
      </c>
      <c r="O170" s="53">
        <f>Calculations!R145</f>
        <v>1.5117843243167306</v>
      </c>
      <c r="P170" s="53">
        <f>Calculations!N145</f>
        <v>2.8573500487900002E-8</v>
      </c>
      <c r="Q170" s="53">
        <f>Calculations!Q145</f>
        <v>1.5741501064858941E-6</v>
      </c>
      <c r="R170" s="53">
        <f>Calculations!M145</f>
        <v>0</v>
      </c>
      <c r="S170" s="53">
        <f>Calculations!P145</f>
        <v>0</v>
      </c>
      <c r="T170" s="36"/>
      <c r="U170" s="36" t="s">
        <v>52</v>
      </c>
      <c r="V170" s="43" t="s">
        <v>56</v>
      </c>
      <c r="W170" s="48" t="s">
        <v>428</v>
      </c>
      <c r="X170" s="32" t="s">
        <v>450</v>
      </c>
      <c r="Y170" s="13" t="s">
        <v>450</v>
      </c>
      <c r="Z170" s="13"/>
    </row>
    <row r="171" spans="2:26" ht="25.5" x14ac:dyDescent="0.2">
      <c r="B171" s="13" t="str">
        <f>Calculations!A146</f>
        <v>ELR30</v>
      </c>
      <c r="C171" s="32" t="str">
        <f>Calculations!B146</f>
        <v>Brookfield employment allocation</v>
      </c>
      <c r="D171" s="13" t="str">
        <f>Calculations!C146</f>
        <v>ELR</v>
      </c>
      <c r="E171" s="44">
        <f>Calculations!D146</f>
        <v>2.7598199999999999</v>
      </c>
      <c r="F171" s="53">
        <f>Calculations!H146</f>
        <v>2.7598199999999999</v>
      </c>
      <c r="G171" s="53">
        <f>Calculations!L146</f>
        <v>100</v>
      </c>
      <c r="H171" s="53">
        <f>Calculations!G146</f>
        <v>0</v>
      </c>
      <c r="I171" s="53">
        <f>Calculations!K146</f>
        <v>0</v>
      </c>
      <c r="J171" s="53">
        <f>Calculations!F146</f>
        <v>0</v>
      </c>
      <c r="K171" s="53">
        <f>Calculations!J146</f>
        <v>0</v>
      </c>
      <c r="L171" s="53">
        <f>Calculations!E146</f>
        <v>0</v>
      </c>
      <c r="M171" s="53">
        <f>Calculations!I146</f>
        <v>0</v>
      </c>
      <c r="N171" s="53">
        <f>Calculations!O146</f>
        <v>0.37510005641900002</v>
      </c>
      <c r="O171" s="53">
        <f>Calculations!R146</f>
        <v>13.591468154408624</v>
      </c>
      <c r="P171" s="53">
        <f>Calculations!N146</f>
        <v>0.105522736506</v>
      </c>
      <c r="Q171" s="53">
        <f>Calculations!Q146</f>
        <v>3.8235369156684129</v>
      </c>
      <c r="R171" s="53">
        <f>Calculations!M146</f>
        <v>2.2941281878499999E-2</v>
      </c>
      <c r="S171" s="53">
        <f>Calculations!P146</f>
        <v>0.83126007777681155</v>
      </c>
      <c r="T171" s="36"/>
      <c r="U171" s="36" t="s">
        <v>52</v>
      </c>
      <c r="V171" s="43" t="s">
        <v>56</v>
      </c>
      <c r="W171" s="48" t="s">
        <v>428</v>
      </c>
      <c r="X171" s="32" t="s">
        <v>470</v>
      </c>
      <c r="Y171" s="13" t="s">
        <v>450</v>
      </c>
      <c r="Z171" s="13"/>
    </row>
    <row r="172" spans="2:26" ht="25.5" x14ac:dyDescent="0.2">
      <c r="B172" s="13" t="str">
        <f>Calculations!A147</f>
        <v>ELR32</v>
      </c>
      <c r="C172" s="32" t="str">
        <f>Calculations!B147</f>
        <v>Land south of Low Lane</v>
      </c>
      <c r="D172" s="13" t="str">
        <f>Calculations!C147</f>
        <v>ELR</v>
      </c>
      <c r="E172" s="44">
        <f>Calculations!D147</f>
        <v>33.179900000000004</v>
      </c>
      <c r="F172" s="53">
        <f>Calculations!H147</f>
        <v>33.16472521038235</v>
      </c>
      <c r="G172" s="53">
        <f>Calculations!L147</f>
        <v>99.954265113464317</v>
      </c>
      <c r="H172" s="53">
        <f>Calculations!G147</f>
        <v>6.3346735984000004E-3</v>
      </c>
      <c r="I172" s="53">
        <f>Calculations!K147</f>
        <v>1.9091900814649832E-2</v>
      </c>
      <c r="J172" s="53">
        <f>Calculations!F147</f>
        <v>6.4130622132700004E-3</v>
      </c>
      <c r="K172" s="53">
        <f>Calculations!J147</f>
        <v>1.9328154133285511E-2</v>
      </c>
      <c r="L172" s="53">
        <f>Calculations!E147</f>
        <v>2.42705380598E-3</v>
      </c>
      <c r="M172" s="53">
        <f>Calculations!I147</f>
        <v>7.3148315877383588E-3</v>
      </c>
      <c r="N172" s="53">
        <f>Calculations!O147</f>
        <v>0.59556467873200003</v>
      </c>
      <c r="O172" s="53">
        <f>Calculations!R147</f>
        <v>1.7949562196751649</v>
      </c>
      <c r="P172" s="53">
        <f>Calculations!N147</f>
        <v>8.0391081722400004E-2</v>
      </c>
      <c r="Q172" s="53">
        <f>Calculations!Q147</f>
        <v>0.24228849912868936</v>
      </c>
      <c r="R172" s="53">
        <f>Calculations!M147</f>
        <v>0.37136519444100002</v>
      </c>
      <c r="S172" s="53">
        <f>Calculations!P147</f>
        <v>1.119247479471005</v>
      </c>
      <c r="T172" s="36"/>
      <c r="U172" s="36" t="s">
        <v>52</v>
      </c>
      <c r="V172" s="43" t="s">
        <v>55</v>
      </c>
      <c r="W172" s="48" t="s">
        <v>427</v>
      </c>
      <c r="X172" s="32" t="s">
        <v>471</v>
      </c>
      <c r="Y172" s="13" t="s">
        <v>475</v>
      </c>
      <c r="Z172" s="13"/>
    </row>
    <row r="173" spans="2:26" ht="25.5" x14ac:dyDescent="0.2">
      <c r="B173" s="13" t="str">
        <f>Calculations!A148</f>
        <v>ELR33</v>
      </c>
      <c r="C173" s="32" t="str">
        <f>Calculations!B148</f>
        <v>Teesside Park - southern section</v>
      </c>
      <c r="D173" s="13" t="str">
        <f>Calculations!C148</f>
        <v>ELR</v>
      </c>
      <c r="E173" s="44">
        <f>Calculations!D148</f>
        <v>6.0179299999999998</v>
      </c>
      <c r="F173" s="53">
        <f>Calculations!H148</f>
        <v>5.7438780699548992</v>
      </c>
      <c r="G173" s="53">
        <f>Calculations!L148</f>
        <v>95.446076474051694</v>
      </c>
      <c r="H173" s="53">
        <f>Calculations!G148</f>
        <v>8.1356753013099997E-2</v>
      </c>
      <c r="I173" s="53">
        <f>Calculations!K148</f>
        <v>1.3519059379736886</v>
      </c>
      <c r="J173" s="53">
        <f>Calculations!F148</f>
        <v>0.19269517703200001</v>
      </c>
      <c r="K173" s="53">
        <f>Calculations!J148</f>
        <v>3.2020175879746029</v>
      </c>
      <c r="L173" s="53">
        <f>Calculations!E148</f>
        <v>0</v>
      </c>
      <c r="M173" s="53">
        <f>Calculations!I148</f>
        <v>0</v>
      </c>
      <c r="N173" s="53">
        <f>Calculations!O148</f>
        <v>0.26905292920899998</v>
      </c>
      <c r="O173" s="53">
        <f>Calculations!R148</f>
        <v>4.470855081547974</v>
      </c>
      <c r="P173" s="53">
        <f>Calculations!N148</f>
        <v>8.4251910002300007E-2</v>
      </c>
      <c r="Q173" s="53">
        <f>Calculations!Q148</f>
        <v>1.4000147891766772</v>
      </c>
      <c r="R173" s="53">
        <f>Calculations!M148</f>
        <v>0</v>
      </c>
      <c r="S173" s="53">
        <f>Calculations!P148</f>
        <v>0</v>
      </c>
      <c r="T173" s="36"/>
      <c r="U173" s="36" t="s">
        <v>52</v>
      </c>
      <c r="V173" s="43" t="s">
        <v>55</v>
      </c>
      <c r="W173" s="48" t="s">
        <v>427</v>
      </c>
      <c r="X173" s="32" t="s">
        <v>471</v>
      </c>
      <c r="Y173" s="13" t="s">
        <v>475</v>
      </c>
      <c r="Z173" s="13"/>
    </row>
    <row r="174" spans="2:26" x14ac:dyDescent="0.2">
      <c r="B174" s="13" t="str">
        <f>Calculations!A149</f>
        <v>ELR34</v>
      </c>
      <c r="C174" s="32" t="str">
        <f>Calculations!B149</f>
        <v>Land enclosed by A1044</v>
      </c>
      <c r="D174" s="13" t="str">
        <f>Calculations!C149</f>
        <v>ELR</v>
      </c>
      <c r="E174" s="44">
        <f>Calculations!D149</f>
        <v>1.9232499999999999</v>
      </c>
      <c r="F174" s="53">
        <f>Calculations!H149</f>
        <v>1.9232499999999999</v>
      </c>
      <c r="G174" s="53">
        <f>Calculations!L149</f>
        <v>100</v>
      </c>
      <c r="H174" s="53">
        <f>Calculations!G149</f>
        <v>0</v>
      </c>
      <c r="I174" s="53">
        <f>Calculations!K149</f>
        <v>0</v>
      </c>
      <c r="J174" s="53">
        <f>Calculations!F149</f>
        <v>0</v>
      </c>
      <c r="K174" s="53">
        <f>Calculations!J149</f>
        <v>0</v>
      </c>
      <c r="L174" s="53">
        <f>Calculations!E149</f>
        <v>0</v>
      </c>
      <c r="M174" s="53">
        <f>Calculations!I149</f>
        <v>0</v>
      </c>
      <c r="N174" s="53">
        <f>Calculations!O149</f>
        <v>0</v>
      </c>
      <c r="O174" s="53">
        <f>Calculations!R149</f>
        <v>0</v>
      </c>
      <c r="P174" s="53">
        <f>Calculations!N149</f>
        <v>4.0000000000000002E-4</v>
      </c>
      <c r="Q174" s="53">
        <f>Calculations!Q149</f>
        <v>2.0798128168464842E-2</v>
      </c>
      <c r="R174" s="53">
        <f>Calculations!M149</f>
        <v>7.47777000004E-3</v>
      </c>
      <c r="S174" s="53">
        <f>Calculations!P149</f>
        <v>0.3888090471878331</v>
      </c>
      <c r="T174" s="36"/>
      <c r="U174" s="36" t="s">
        <v>52</v>
      </c>
      <c r="V174" s="43" t="s">
        <v>56</v>
      </c>
      <c r="W174" s="48" t="s">
        <v>428</v>
      </c>
      <c r="X174" s="32" t="s">
        <v>471</v>
      </c>
      <c r="Y174" s="13" t="s">
        <v>475</v>
      </c>
      <c r="Z174" s="13"/>
    </row>
    <row r="175" spans="2:26" ht="25.5" x14ac:dyDescent="0.2">
      <c r="B175" s="13" t="str">
        <f>Calculations!A150</f>
        <v>ELR4</v>
      </c>
      <c r="C175" s="32" t="str">
        <f>Calculations!B150</f>
        <v>Barker &amp; Stonehouse (north of Drake Court), Riverside Park Road</v>
      </c>
      <c r="D175" s="13" t="str">
        <f>Calculations!C150</f>
        <v>ELR</v>
      </c>
      <c r="E175" s="44">
        <f>Calculations!D150</f>
        <v>2.9493399999999999</v>
      </c>
      <c r="F175" s="53">
        <f>Calculations!H150</f>
        <v>2.9493399999999999</v>
      </c>
      <c r="G175" s="53">
        <f>Calculations!L150</f>
        <v>100</v>
      </c>
      <c r="H175" s="53">
        <f>Calculations!G150</f>
        <v>0</v>
      </c>
      <c r="I175" s="53">
        <f>Calculations!K150</f>
        <v>0</v>
      </c>
      <c r="J175" s="53">
        <f>Calculations!F150</f>
        <v>0</v>
      </c>
      <c r="K175" s="53">
        <f>Calculations!J150</f>
        <v>0</v>
      </c>
      <c r="L175" s="53">
        <f>Calculations!E150</f>
        <v>0</v>
      </c>
      <c r="M175" s="53">
        <f>Calculations!I150</f>
        <v>0</v>
      </c>
      <c r="N175" s="53">
        <f>Calculations!O150</f>
        <v>4.0645931481E-2</v>
      </c>
      <c r="O175" s="53">
        <f>Calculations!R150</f>
        <v>1.3781365146439544</v>
      </c>
      <c r="P175" s="53">
        <f>Calculations!N150</f>
        <v>0</v>
      </c>
      <c r="Q175" s="53">
        <f>Calculations!Q150</f>
        <v>0</v>
      </c>
      <c r="R175" s="53">
        <f>Calculations!M150</f>
        <v>0</v>
      </c>
      <c r="S175" s="53">
        <f>Calculations!P150</f>
        <v>0</v>
      </c>
      <c r="T175" s="36"/>
      <c r="U175" s="36" t="s">
        <v>52</v>
      </c>
      <c r="V175" s="43" t="s">
        <v>56</v>
      </c>
      <c r="W175" s="48" t="s">
        <v>428</v>
      </c>
      <c r="X175" s="32" t="s">
        <v>450</v>
      </c>
      <c r="Y175" s="13" t="s">
        <v>450</v>
      </c>
      <c r="Z175" s="13"/>
    </row>
    <row r="176" spans="2:26" ht="25.5" x14ac:dyDescent="0.2">
      <c r="B176" s="13" t="str">
        <f>Calculations!A151</f>
        <v>ELR5</v>
      </c>
      <c r="C176" s="32" t="str">
        <f>Calculations!B151</f>
        <v>Barker &amp; Stonehouse (south of Drake Court), Riverside Park Road</v>
      </c>
      <c r="D176" s="13" t="str">
        <f>Calculations!C151</f>
        <v>ELR</v>
      </c>
      <c r="E176" s="44">
        <f>Calculations!D151</f>
        <v>1.5157400000000001</v>
      </c>
      <c r="F176" s="53">
        <f>Calculations!H151</f>
        <v>1.5157400000000001</v>
      </c>
      <c r="G176" s="53">
        <f>Calculations!L151</f>
        <v>100</v>
      </c>
      <c r="H176" s="53">
        <f>Calculations!G151</f>
        <v>0</v>
      </c>
      <c r="I176" s="53">
        <f>Calculations!K151</f>
        <v>0</v>
      </c>
      <c r="J176" s="53">
        <f>Calculations!F151</f>
        <v>0</v>
      </c>
      <c r="K176" s="53">
        <f>Calculations!J151</f>
        <v>0</v>
      </c>
      <c r="L176" s="53">
        <f>Calculations!E151</f>
        <v>0</v>
      </c>
      <c r="M176" s="53">
        <f>Calculations!I151</f>
        <v>0</v>
      </c>
      <c r="N176" s="53">
        <f>Calculations!O151</f>
        <v>0.109783083844</v>
      </c>
      <c r="O176" s="53">
        <f>Calculations!R151</f>
        <v>7.2428704028395368</v>
      </c>
      <c r="P176" s="53">
        <f>Calculations!N151</f>
        <v>1.2993273327600001E-2</v>
      </c>
      <c r="Q176" s="53">
        <f>Calculations!Q151</f>
        <v>0.85722309417182363</v>
      </c>
      <c r="R176" s="53">
        <f>Calculations!M151</f>
        <v>5.8510253803300003E-3</v>
      </c>
      <c r="S176" s="53">
        <f>Calculations!P151</f>
        <v>0.3860177458093077</v>
      </c>
      <c r="T176" s="36"/>
      <c r="U176" s="36" t="s">
        <v>52</v>
      </c>
      <c r="V176" s="43" t="s">
        <v>56</v>
      </c>
      <c r="W176" s="48" t="s">
        <v>428</v>
      </c>
      <c r="X176" s="32" t="s">
        <v>450</v>
      </c>
      <c r="Y176" s="13" t="s">
        <v>450</v>
      </c>
      <c r="Z176" s="13"/>
    </row>
    <row r="177" spans="2:26" x14ac:dyDescent="0.2">
      <c r="B177" s="13" t="str">
        <f>Calculations!A152</f>
        <v>ELR6</v>
      </c>
      <c r="C177" s="32" t="str">
        <f>Calculations!B152</f>
        <v>South of Simcox Court</v>
      </c>
      <c r="D177" s="13" t="str">
        <f>Calculations!C152</f>
        <v>ELR</v>
      </c>
      <c r="E177" s="44">
        <f>Calculations!D152</f>
        <v>1.88815</v>
      </c>
      <c r="F177" s="53">
        <f>Calculations!H152</f>
        <v>1.7274634849129999</v>
      </c>
      <c r="G177" s="53">
        <f>Calculations!L152</f>
        <v>91.489737834017433</v>
      </c>
      <c r="H177" s="53">
        <f>Calculations!G152</f>
        <v>0.16068651508699999</v>
      </c>
      <c r="I177" s="53">
        <f>Calculations!K152</f>
        <v>8.5102621659825761</v>
      </c>
      <c r="J177" s="53">
        <f>Calculations!F152</f>
        <v>0</v>
      </c>
      <c r="K177" s="53">
        <f>Calculations!J152</f>
        <v>0</v>
      </c>
      <c r="L177" s="53">
        <f>Calculations!E152</f>
        <v>0</v>
      </c>
      <c r="M177" s="53">
        <f>Calculations!I152</f>
        <v>0</v>
      </c>
      <c r="N177" s="53">
        <f>Calculations!O152</f>
        <v>4.4470246977500001E-3</v>
      </c>
      <c r="O177" s="53">
        <f>Calculations!R152</f>
        <v>0.23552285028996639</v>
      </c>
      <c r="P177" s="53">
        <f>Calculations!N152</f>
        <v>0</v>
      </c>
      <c r="Q177" s="53">
        <f>Calculations!Q152</f>
        <v>0</v>
      </c>
      <c r="R177" s="53">
        <f>Calculations!M152</f>
        <v>0</v>
      </c>
      <c r="S177" s="53">
        <f>Calculations!P152</f>
        <v>0</v>
      </c>
      <c r="T177" s="36"/>
      <c r="U177" s="36" t="s">
        <v>52</v>
      </c>
      <c r="V177" s="43" t="s">
        <v>56</v>
      </c>
      <c r="W177" s="48" t="s">
        <v>428</v>
      </c>
      <c r="X177" s="32" t="s">
        <v>450</v>
      </c>
      <c r="Y177" s="13" t="s">
        <v>450</v>
      </c>
      <c r="Z177" s="13"/>
    </row>
    <row r="178" spans="2:26" ht="25.5" x14ac:dyDescent="0.2">
      <c r="B178" s="13" t="str">
        <f>Calculations!A153</f>
        <v>ELR7</v>
      </c>
      <c r="C178" s="32" t="str">
        <f>Calculations!B153</f>
        <v>Teesside Advanced Manufacturing Park, Riverside Park Road</v>
      </c>
      <c r="D178" s="13" t="str">
        <f>Calculations!C153</f>
        <v>ELR</v>
      </c>
      <c r="E178" s="44">
        <f>Calculations!D153</f>
        <v>11.9611</v>
      </c>
      <c r="F178" s="53">
        <f>Calculations!H153</f>
        <v>11.9611</v>
      </c>
      <c r="G178" s="53">
        <f>Calculations!L153</f>
        <v>100</v>
      </c>
      <c r="H178" s="53">
        <f>Calculations!G153</f>
        <v>0</v>
      </c>
      <c r="I178" s="53">
        <f>Calculations!K153</f>
        <v>0</v>
      </c>
      <c r="J178" s="53">
        <f>Calculations!F153</f>
        <v>0</v>
      </c>
      <c r="K178" s="53">
        <f>Calculations!J153</f>
        <v>0</v>
      </c>
      <c r="L178" s="53">
        <f>Calculations!E153</f>
        <v>0</v>
      </c>
      <c r="M178" s="53">
        <f>Calculations!I153</f>
        <v>0</v>
      </c>
      <c r="N178" s="53">
        <f>Calculations!O153</f>
        <v>0.252</v>
      </c>
      <c r="O178" s="53">
        <f>Calculations!R153</f>
        <v>2.1068296394144355</v>
      </c>
      <c r="P178" s="53">
        <f>Calculations!N153</f>
        <v>5.8400000000000001E-2</v>
      </c>
      <c r="Q178" s="53">
        <f>Calculations!Q153</f>
        <v>0.48824940849921827</v>
      </c>
      <c r="R178" s="53">
        <f>Calculations!M153</f>
        <v>4.5199999999999997E-2</v>
      </c>
      <c r="S178" s="53">
        <f>Calculations!P153</f>
        <v>0.37789166548227165</v>
      </c>
      <c r="T178" s="36"/>
      <c r="U178" s="36" t="s">
        <v>52</v>
      </c>
      <c r="V178" s="43" t="s">
        <v>56</v>
      </c>
      <c r="W178" s="48" t="s">
        <v>428</v>
      </c>
      <c r="X178" s="32" t="s">
        <v>450</v>
      </c>
      <c r="Y178" s="13" t="s">
        <v>450</v>
      </c>
      <c r="Z178" s="13"/>
    </row>
    <row r="179" spans="2:26" ht="25.5" x14ac:dyDescent="0.2">
      <c r="B179" s="13" t="str">
        <f>Calculations!A154</f>
        <v>ELR8</v>
      </c>
      <c r="C179" s="32" t="str">
        <f>Calculations!B154</f>
        <v>Land between Romaldkirk Road and Forty Foot Road</v>
      </c>
      <c r="D179" s="13" t="str">
        <f>Calculations!C154</f>
        <v>ELR</v>
      </c>
      <c r="E179" s="44">
        <f>Calculations!D154</f>
        <v>1.0082599999999999</v>
      </c>
      <c r="F179" s="53">
        <f>Calculations!H154</f>
        <v>1.0082599999999999</v>
      </c>
      <c r="G179" s="53">
        <f>Calculations!L154</f>
        <v>100</v>
      </c>
      <c r="H179" s="53">
        <f>Calculations!G154</f>
        <v>0</v>
      </c>
      <c r="I179" s="53">
        <f>Calculations!K154</f>
        <v>0</v>
      </c>
      <c r="J179" s="53">
        <f>Calculations!F154</f>
        <v>0</v>
      </c>
      <c r="K179" s="53">
        <f>Calculations!J154</f>
        <v>0</v>
      </c>
      <c r="L179" s="53">
        <f>Calculations!E154</f>
        <v>0</v>
      </c>
      <c r="M179" s="53">
        <f>Calculations!I154</f>
        <v>0</v>
      </c>
      <c r="N179" s="53">
        <f>Calculations!O154</f>
        <v>6.4462925896099997E-4</v>
      </c>
      <c r="O179" s="53">
        <f>Calculations!R154</f>
        <v>6.3934824247813063E-2</v>
      </c>
      <c r="P179" s="53">
        <f>Calculations!N154</f>
        <v>2.7781105258700001E-4</v>
      </c>
      <c r="Q179" s="53">
        <f>Calculations!Q154</f>
        <v>2.755351323934303E-2</v>
      </c>
      <c r="R179" s="53">
        <f>Calculations!M154</f>
        <v>0</v>
      </c>
      <c r="S179" s="53">
        <f>Calculations!P154</f>
        <v>0</v>
      </c>
      <c r="T179" s="36"/>
      <c r="U179" s="36" t="s">
        <v>52</v>
      </c>
      <c r="V179" s="43" t="s">
        <v>56</v>
      </c>
      <c r="W179" s="48" t="s">
        <v>428</v>
      </c>
      <c r="X179" s="32" t="s">
        <v>450</v>
      </c>
      <c r="Y179" s="13" t="s">
        <v>450</v>
      </c>
      <c r="Z179" s="13"/>
    </row>
    <row r="180" spans="2:26" ht="25.5" x14ac:dyDescent="0.2">
      <c r="B180" s="13" t="str">
        <f>Calculations!A155</f>
        <v>ELR9</v>
      </c>
      <c r="C180" s="32" t="str">
        <f>Calculations!B155</f>
        <v>Abbatoir Site, South Bank Road</v>
      </c>
      <c r="D180" s="13" t="str">
        <f>Calculations!C155</f>
        <v>ELR</v>
      </c>
      <c r="E180" s="44">
        <f>Calculations!D155</f>
        <v>3.8038400000000001</v>
      </c>
      <c r="F180" s="53">
        <f>Calculations!H155</f>
        <v>3.8038400000000001</v>
      </c>
      <c r="G180" s="53">
        <f>Calculations!L155</f>
        <v>100</v>
      </c>
      <c r="H180" s="53">
        <f>Calculations!G155</f>
        <v>0</v>
      </c>
      <c r="I180" s="53">
        <f>Calculations!K155</f>
        <v>0</v>
      </c>
      <c r="J180" s="53">
        <f>Calculations!F155</f>
        <v>0</v>
      </c>
      <c r="K180" s="53">
        <f>Calculations!J155</f>
        <v>0</v>
      </c>
      <c r="L180" s="53">
        <f>Calculations!E155</f>
        <v>0</v>
      </c>
      <c r="M180" s="53">
        <f>Calculations!I155</f>
        <v>0</v>
      </c>
      <c r="N180" s="53">
        <f>Calculations!O155</f>
        <v>0.196638060182</v>
      </c>
      <c r="O180" s="53">
        <f>Calculations!R155</f>
        <v>5.1694619169576006</v>
      </c>
      <c r="P180" s="53">
        <f>Calculations!N155</f>
        <v>5.5999999999999999E-3</v>
      </c>
      <c r="Q180" s="53">
        <f>Calculations!Q155</f>
        <v>0.14721965172036677</v>
      </c>
      <c r="R180" s="53">
        <f>Calculations!M155</f>
        <v>1.6400000000000001E-2</v>
      </c>
      <c r="S180" s="53">
        <f>Calculations!P155</f>
        <v>0.43114326575250278</v>
      </c>
      <c r="T180" s="36"/>
      <c r="U180" s="36" t="s">
        <v>52</v>
      </c>
      <c r="V180" s="43" t="s">
        <v>56</v>
      </c>
      <c r="W180" s="48" t="s">
        <v>428</v>
      </c>
      <c r="X180" s="32" t="s">
        <v>472</v>
      </c>
      <c r="Y180" s="32" t="s">
        <v>447</v>
      </c>
      <c r="Z180" s="32"/>
    </row>
    <row r="181" spans="2:26" ht="25.5" x14ac:dyDescent="0.2">
      <c r="B181" s="13" t="str">
        <f>Calculations!A156</f>
        <v>R1</v>
      </c>
      <c r="C181" s="32" t="str">
        <f>Calculations!B156</f>
        <v>Town</v>
      </c>
      <c r="D181" s="13" t="str">
        <f>Calculations!C156</f>
        <v>Retail</v>
      </c>
      <c r="E181" s="44">
        <f>Calculations!D156</f>
        <v>199.64417506000001</v>
      </c>
      <c r="F181" s="53">
        <f>Calculations!H156</f>
        <v>181.03495837582722</v>
      </c>
      <c r="G181" s="53">
        <f>Calculations!L156</f>
        <v>90.678808095162267</v>
      </c>
      <c r="H181" s="53">
        <f>Calculations!G156</f>
        <v>6.3307249191199997</v>
      </c>
      <c r="I181" s="53">
        <f>Calculations!K156</f>
        <v>3.1710040712269203</v>
      </c>
      <c r="J181" s="53">
        <f>Calculations!F156</f>
        <v>12.2514266408</v>
      </c>
      <c r="K181" s="53">
        <f>Calculations!J156</f>
        <v>6.1366311524581274</v>
      </c>
      <c r="L181" s="53">
        <f>Calculations!E156</f>
        <v>2.7065124252799999E-2</v>
      </c>
      <c r="M181" s="53">
        <f>Calculations!I156</f>
        <v>1.3556681152688772E-2</v>
      </c>
      <c r="N181" s="53">
        <f>Calculations!O156</f>
        <v>17.443248822299999</v>
      </c>
      <c r="O181" s="53">
        <f>Calculations!R156</f>
        <v>8.737168924191101</v>
      </c>
      <c r="P181" s="53">
        <f>Calculations!N156</f>
        <v>2.9335766692799998</v>
      </c>
      <c r="Q181" s="53">
        <f>Calculations!Q156</f>
        <v>1.4694025850733476</v>
      </c>
      <c r="R181" s="53">
        <f>Calculations!M156</f>
        <v>1.0991425804799999</v>
      </c>
      <c r="S181" s="53">
        <f>Calculations!P156</f>
        <v>0.55055078874686392</v>
      </c>
      <c r="T181" s="36"/>
      <c r="U181" s="36" t="s">
        <v>52</v>
      </c>
      <c r="V181" s="43" t="s">
        <v>55</v>
      </c>
      <c r="W181" s="48" t="s">
        <v>427</v>
      </c>
      <c r="X181" s="32" t="s">
        <v>464</v>
      </c>
      <c r="Y181" s="13" t="s">
        <v>450</v>
      </c>
      <c r="Z181" s="13"/>
    </row>
    <row r="182" spans="2:26" ht="38.25" x14ac:dyDescent="0.2">
      <c r="B182" s="13" t="str">
        <f>Calculations!A157</f>
        <v>R10</v>
      </c>
      <c r="C182" s="32" t="str">
        <f>Calculations!B157</f>
        <v>Longlands / Marton Road</v>
      </c>
      <c r="D182" s="13" t="str">
        <f>Calculations!C157</f>
        <v>Retail</v>
      </c>
      <c r="E182" s="44">
        <f>Calculations!D157</f>
        <v>7.5211845497499999E-2</v>
      </c>
      <c r="F182" s="53">
        <f>Calculations!H157</f>
        <v>7.5211845497499999E-2</v>
      </c>
      <c r="G182" s="53">
        <f>Calculations!L157</f>
        <v>100</v>
      </c>
      <c r="H182" s="53">
        <f>Calculations!G157</f>
        <v>0</v>
      </c>
      <c r="I182" s="53">
        <f>Calculations!K157</f>
        <v>0</v>
      </c>
      <c r="J182" s="53">
        <f>Calculations!F157</f>
        <v>0</v>
      </c>
      <c r="K182" s="53">
        <f>Calculations!J157</f>
        <v>0</v>
      </c>
      <c r="L182" s="53">
        <f>Calculations!E157</f>
        <v>0</v>
      </c>
      <c r="M182" s="53">
        <f>Calculations!I157</f>
        <v>0</v>
      </c>
      <c r="N182" s="53">
        <f>Calculations!O157</f>
        <v>0</v>
      </c>
      <c r="O182" s="53">
        <f>Calculations!R157</f>
        <v>0</v>
      </c>
      <c r="P182" s="53">
        <f>Calculations!N157</f>
        <v>0</v>
      </c>
      <c r="Q182" s="53">
        <f>Calculations!Q157</f>
        <v>0</v>
      </c>
      <c r="R182" s="53">
        <f>Calculations!M157</f>
        <v>0</v>
      </c>
      <c r="S182" s="53">
        <f>Calculations!P157</f>
        <v>0</v>
      </c>
      <c r="T182" s="36"/>
      <c r="U182" s="36" t="s">
        <v>52</v>
      </c>
      <c r="V182" s="43" t="s">
        <v>57</v>
      </c>
      <c r="W182" s="48" t="s">
        <v>429</v>
      </c>
      <c r="X182" s="32" t="s">
        <v>450</v>
      </c>
      <c r="Y182" s="13" t="s">
        <v>450</v>
      </c>
      <c r="Z182" s="13"/>
    </row>
    <row r="183" spans="2:26" x14ac:dyDescent="0.2">
      <c r="B183" s="13" t="str">
        <f>Calculations!A158</f>
        <v>R11</v>
      </c>
      <c r="C183" s="32" t="str">
        <f>Calculations!B158</f>
        <v>Marton Road / Gypsy Lane</v>
      </c>
      <c r="D183" s="13" t="str">
        <f>Calculations!C158</f>
        <v>Retail</v>
      </c>
      <c r="E183" s="44">
        <f>Calculations!D158</f>
        <v>0.66785607251099999</v>
      </c>
      <c r="F183" s="53">
        <f>Calculations!H158</f>
        <v>0.66785607251099999</v>
      </c>
      <c r="G183" s="53">
        <f>Calculations!L158</f>
        <v>100</v>
      </c>
      <c r="H183" s="53">
        <f>Calculations!G158</f>
        <v>0</v>
      </c>
      <c r="I183" s="53">
        <f>Calculations!K158</f>
        <v>0</v>
      </c>
      <c r="J183" s="53">
        <f>Calculations!F158</f>
        <v>0</v>
      </c>
      <c r="K183" s="53">
        <f>Calculations!J158</f>
        <v>0</v>
      </c>
      <c r="L183" s="53">
        <f>Calculations!E158</f>
        <v>0</v>
      </c>
      <c r="M183" s="53">
        <f>Calculations!I158</f>
        <v>0</v>
      </c>
      <c r="N183" s="53">
        <f>Calculations!O158</f>
        <v>1.75798166476E-2</v>
      </c>
      <c r="O183" s="53">
        <f>Calculations!R158</f>
        <v>2.6322762300421321</v>
      </c>
      <c r="P183" s="53">
        <f>Calculations!N158</f>
        <v>1.0800000000000001E-2</v>
      </c>
      <c r="Q183" s="53">
        <f>Calculations!Q158</f>
        <v>1.6171148911462683</v>
      </c>
      <c r="R183" s="53">
        <f>Calculations!M158</f>
        <v>2.15735473704E-3</v>
      </c>
      <c r="S183" s="53">
        <f>Calculations!P158</f>
        <v>0.32302689544003016</v>
      </c>
      <c r="T183" s="36"/>
      <c r="U183" s="36" t="s">
        <v>52</v>
      </c>
      <c r="V183" s="43" t="s">
        <v>56</v>
      </c>
      <c r="W183" s="48" t="s">
        <v>428</v>
      </c>
      <c r="X183" s="32" t="s">
        <v>450</v>
      </c>
      <c r="Y183" s="13" t="s">
        <v>450</v>
      </c>
      <c r="Z183" s="13"/>
    </row>
    <row r="184" spans="2:26" x14ac:dyDescent="0.2">
      <c r="B184" s="13" t="str">
        <f>Calculations!A159</f>
        <v>R12</v>
      </c>
      <c r="C184" s="32" t="str">
        <f>Calculations!B159</f>
        <v>North Ormesby</v>
      </c>
      <c r="D184" s="13" t="str">
        <f>Calculations!C159</f>
        <v>Retail</v>
      </c>
      <c r="E184" s="44">
        <f>Calculations!D159</f>
        <v>3.5717366264099999</v>
      </c>
      <c r="F184" s="53">
        <f>Calculations!H159</f>
        <v>3.5717366264099999</v>
      </c>
      <c r="G184" s="53">
        <f>Calculations!L159</f>
        <v>100</v>
      </c>
      <c r="H184" s="53">
        <f>Calculations!G159</f>
        <v>0</v>
      </c>
      <c r="I184" s="53">
        <f>Calculations!K159</f>
        <v>0</v>
      </c>
      <c r="J184" s="53">
        <f>Calculations!F159</f>
        <v>0</v>
      </c>
      <c r="K184" s="53">
        <f>Calculations!J159</f>
        <v>0</v>
      </c>
      <c r="L184" s="53">
        <f>Calculations!E159</f>
        <v>0</v>
      </c>
      <c r="M184" s="53">
        <f>Calculations!I159</f>
        <v>0</v>
      </c>
      <c r="N184" s="53">
        <f>Calculations!O159</f>
        <v>0.100944377248</v>
      </c>
      <c r="O184" s="53">
        <f>Calculations!R159</f>
        <v>2.8261987880517534</v>
      </c>
      <c r="P184" s="53">
        <f>Calculations!N159</f>
        <v>1.9528556851600001E-2</v>
      </c>
      <c r="Q184" s="53">
        <f>Calculations!Q159</f>
        <v>0.54675243149796326</v>
      </c>
      <c r="R184" s="53">
        <f>Calculations!M159</f>
        <v>8.65417535674E-4</v>
      </c>
      <c r="S184" s="53">
        <f>Calculations!P159</f>
        <v>2.4229601065066286E-2</v>
      </c>
      <c r="T184" s="36"/>
      <c r="U184" s="36" t="s">
        <v>52</v>
      </c>
      <c r="V184" s="43" t="s">
        <v>56</v>
      </c>
      <c r="W184" s="48" t="s">
        <v>428</v>
      </c>
      <c r="X184" s="32" t="s">
        <v>450</v>
      </c>
      <c r="Y184" s="13" t="s">
        <v>450</v>
      </c>
      <c r="Z184" s="13"/>
    </row>
    <row r="185" spans="2:26" x14ac:dyDescent="0.2">
      <c r="B185" s="13" t="str">
        <f>Calculations!A160</f>
        <v>R13</v>
      </c>
      <c r="C185" s="32" t="str">
        <f>Calculations!B160</f>
        <v>Parliament Road</v>
      </c>
      <c r="D185" s="13" t="str">
        <f>Calculations!C160</f>
        <v>Retail</v>
      </c>
      <c r="E185" s="44">
        <f>Calculations!D160</f>
        <v>0.759984813014</v>
      </c>
      <c r="F185" s="53">
        <f>Calculations!H160</f>
        <v>0.759984813014</v>
      </c>
      <c r="G185" s="53">
        <f>Calculations!L160</f>
        <v>100</v>
      </c>
      <c r="H185" s="53">
        <f>Calculations!G160</f>
        <v>0</v>
      </c>
      <c r="I185" s="53">
        <f>Calculations!K160</f>
        <v>0</v>
      </c>
      <c r="J185" s="53">
        <f>Calculations!F160</f>
        <v>0</v>
      </c>
      <c r="K185" s="53">
        <f>Calculations!J160</f>
        <v>0</v>
      </c>
      <c r="L185" s="53">
        <f>Calculations!E160</f>
        <v>0</v>
      </c>
      <c r="M185" s="53">
        <f>Calculations!I160</f>
        <v>0</v>
      </c>
      <c r="N185" s="53">
        <f>Calculations!O160</f>
        <v>0.117142769621</v>
      </c>
      <c r="O185" s="53">
        <f>Calculations!R160</f>
        <v>15.413830331217692</v>
      </c>
      <c r="P185" s="53">
        <f>Calculations!N160</f>
        <v>0</v>
      </c>
      <c r="Q185" s="53">
        <f>Calculations!Q160</f>
        <v>0</v>
      </c>
      <c r="R185" s="53">
        <f>Calculations!M160</f>
        <v>0</v>
      </c>
      <c r="S185" s="53">
        <f>Calculations!P160</f>
        <v>0</v>
      </c>
      <c r="T185" s="36"/>
      <c r="U185" s="36" t="s">
        <v>52</v>
      </c>
      <c r="V185" s="43" t="s">
        <v>56</v>
      </c>
      <c r="W185" s="48" t="s">
        <v>428</v>
      </c>
      <c r="X185" s="32" t="s">
        <v>450</v>
      </c>
      <c r="Y185" s="13" t="s">
        <v>450</v>
      </c>
      <c r="Z185" s="13"/>
    </row>
    <row r="186" spans="2:26" x14ac:dyDescent="0.2">
      <c r="B186" s="13" t="str">
        <f>Calculations!A161</f>
        <v>R14</v>
      </c>
      <c r="C186" s="32" t="str">
        <f>Calculations!B161</f>
        <v>Viewly Centre</v>
      </c>
      <c r="D186" s="13" t="str">
        <f>Calculations!C161</f>
        <v>Retail</v>
      </c>
      <c r="E186" s="44">
        <f>Calculations!D161</f>
        <v>2.6302868739500003</v>
      </c>
      <c r="F186" s="53">
        <f>Calculations!H161</f>
        <v>2.6302868739500003</v>
      </c>
      <c r="G186" s="53">
        <f>Calculations!L161</f>
        <v>100</v>
      </c>
      <c r="H186" s="53">
        <f>Calculations!G161</f>
        <v>0</v>
      </c>
      <c r="I186" s="53">
        <f>Calculations!K161</f>
        <v>0</v>
      </c>
      <c r="J186" s="53">
        <f>Calculations!F161</f>
        <v>0</v>
      </c>
      <c r="K186" s="53">
        <f>Calculations!J161</f>
        <v>0</v>
      </c>
      <c r="L186" s="53">
        <f>Calculations!E161</f>
        <v>0</v>
      </c>
      <c r="M186" s="53">
        <f>Calculations!I161</f>
        <v>0</v>
      </c>
      <c r="N186" s="53">
        <f>Calculations!O161</f>
        <v>0.200164949861</v>
      </c>
      <c r="O186" s="53">
        <f>Calculations!R161</f>
        <v>7.6100045148461231</v>
      </c>
      <c r="P186" s="53">
        <f>Calculations!N161</f>
        <v>3.3865746955399997E-2</v>
      </c>
      <c r="Q186" s="53">
        <f>Calculations!Q161</f>
        <v>1.287530546222988</v>
      </c>
      <c r="R186" s="53">
        <f>Calculations!M161</f>
        <v>1.5194449852500001E-3</v>
      </c>
      <c r="S186" s="53">
        <f>Calculations!P161</f>
        <v>5.7767272471241617E-2</v>
      </c>
      <c r="T186" s="36"/>
      <c r="U186" s="36" t="s">
        <v>52</v>
      </c>
      <c r="V186" s="43" t="s">
        <v>56</v>
      </c>
      <c r="W186" s="48" t="s">
        <v>428</v>
      </c>
      <c r="X186" s="32" t="s">
        <v>450</v>
      </c>
      <c r="Y186" s="13" t="s">
        <v>450</v>
      </c>
      <c r="Z186" s="13"/>
    </row>
    <row r="187" spans="2:26" x14ac:dyDescent="0.2">
      <c r="B187" s="13" t="str">
        <f>Calculations!A162</f>
        <v>R15</v>
      </c>
      <c r="C187" s="32" t="str">
        <f>Calculations!B162</f>
        <v>Beresford Buildings</v>
      </c>
      <c r="D187" s="13" t="str">
        <f>Calculations!C162</f>
        <v>Retail</v>
      </c>
      <c r="E187" s="44">
        <f>Calculations!D162</f>
        <v>0.58777688313700005</v>
      </c>
      <c r="F187" s="53">
        <f>Calculations!H162</f>
        <v>0.58777688313700005</v>
      </c>
      <c r="G187" s="53">
        <f>Calculations!L162</f>
        <v>100</v>
      </c>
      <c r="H187" s="53">
        <f>Calculations!G162</f>
        <v>0</v>
      </c>
      <c r="I187" s="53">
        <f>Calculations!K162</f>
        <v>0</v>
      </c>
      <c r="J187" s="53">
        <f>Calculations!F162</f>
        <v>0</v>
      </c>
      <c r="K187" s="53">
        <f>Calculations!J162</f>
        <v>0</v>
      </c>
      <c r="L187" s="53">
        <f>Calculations!E162</f>
        <v>0</v>
      </c>
      <c r="M187" s="53">
        <f>Calculations!I162</f>
        <v>0</v>
      </c>
      <c r="N187" s="53">
        <f>Calculations!O162</f>
        <v>0.13885707430999999</v>
      </c>
      <c r="O187" s="53">
        <f>Calculations!R162</f>
        <v>23.624112872372859</v>
      </c>
      <c r="P187" s="53">
        <f>Calculations!N162</f>
        <v>2.8447957699599999E-2</v>
      </c>
      <c r="Q187" s="53">
        <f>Calculations!Q162</f>
        <v>4.8399245556871113</v>
      </c>
      <c r="R187" s="53">
        <f>Calculations!M162</f>
        <v>1.0484672364299999E-3</v>
      </c>
      <c r="S187" s="53">
        <f>Calculations!P162</f>
        <v>0.17837844027384475</v>
      </c>
      <c r="T187" s="36"/>
      <c r="U187" s="36" t="s">
        <v>52</v>
      </c>
      <c r="V187" s="43" t="s">
        <v>56</v>
      </c>
      <c r="W187" s="48" t="s">
        <v>428</v>
      </c>
      <c r="X187" s="32" t="s">
        <v>464</v>
      </c>
      <c r="Y187" s="13" t="s">
        <v>450</v>
      </c>
      <c r="Z187" s="13"/>
    </row>
    <row r="188" spans="2:26" ht="38.25" x14ac:dyDescent="0.2">
      <c r="B188" s="13" t="str">
        <f>Calculations!A163</f>
        <v>R16</v>
      </c>
      <c r="C188" s="32" t="str">
        <f>Calculations!B163</f>
        <v>Broughton Avenue</v>
      </c>
      <c r="D188" s="13" t="str">
        <f>Calculations!C163</f>
        <v>Retail</v>
      </c>
      <c r="E188" s="44">
        <f>Calculations!D163</f>
        <v>0.77766106375099997</v>
      </c>
      <c r="F188" s="53">
        <f>Calculations!H163</f>
        <v>0.77766106375099997</v>
      </c>
      <c r="G188" s="53">
        <f>Calculations!L163</f>
        <v>100</v>
      </c>
      <c r="H188" s="53">
        <f>Calculations!G163</f>
        <v>0</v>
      </c>
      <c r="I188" s="53">
        <f>Calculations!K163</f>
        <v>0</v>
      </c>
      <c r="J188" s="53">
        <f>Calculations!F163</f>
        <v>0</v>
      </c>
      <c r="K188" s="53">
        <f>Calculations!J163</f>
        <v>0</v>
      </c>
      <c r="L188" s="53">
        <f>Calculations!E163</f>
        <v>0</v>
      </c>
      <c r="M188" s="53">
        <f>Calculations!I163</f>
        <v>0</v>
      </c>
      <c r="N188" s="53">
        <f>Calculations!O163</f>
        <v>0</v>
      </c>
      <c r="O188" s="53">
        <f>Calculations!R163</f>
        <v>0</v>
      </c>
      <c r="P188" s="53">
        <f>Calculations!N163</f>
        <v>0</v>
      </c>
      <c r="Q188" s="53">
        <f>Calculations!Q163</f>
        <v>0</v>
      </c>
      <c r="R188" s="53">
        <f>Calculations!M163</f>
        <v>0</v>
      </c>
      <c r="S188" s="53">
        <f>Calculations!P163</f>
        <v>0</v>
      </c>
      <c r="T188" s="36"/>
      <c r="U188" s="36" t="s">
        <v>52</v>
      </c>
      <c r="V188" s="43" t="s">
        <v>57</v>
      </c>
      <c r="W188" s="48" t="s">
        <v>429</v>
      </c>
      <c r="X188" s="32" t="s">
        <v>450</v>
      </c>
      <c r="Y188" s="13" t="s">
        <v>450</v>
      </c>
      <c r="Z188" s="13"/>
    </row>
    <row r="189" spans="2:26" x14ac:dyDescent="0.2">
      <c r="B189" s="13" t="str">
        <f>Calculations!A164</f>
        <v>R17</v>
      </c>
      <c r="C189" s="32" t="str">
        <f>Calculations!B164</f>
        <v>Marshall Avenue</v>
      </c>
      <c r="D189" s="13" t="str">
        <f>Calculations!C164</f>
        <v>Retail</v>
      </c>
      <c r="E189" s="44">
        <f>Calculations!D164</f>
        <v>0.22822841147099998</v>
      </c>
      <c r="F189" s="53">
        <f>Calculations!H164</f>
        <v>0.22822841147099998</v>
      </c>
      <c r="G189" s="53">
        <f>Calculations!L164</f>
        <v>100</v>
      </c>
      <c r="H189" s="53">
        <f>Calculations!G164</f>
        <v>0</v>
      </c>
      <c r="I189" s="53">
        <f>Calculations!K164</f>
        <v>0</v>
      </c>
      <c r="J189" s="53">
        <f>Calculations!F164</f>
        <v>0</v>
      </c>
      <c r="K189" s="53">
        <f>Calculations!J164</f>
        <v>0</v>
      </c>
      <c r="L189" s="53">
        <f>Calculations!E164</f>
        <v>0</v>
      </c>
      <c r="M189" s="53">
        <f>Calculations!I164</f>
        <v>0</v>
      </c>
      <c r="N189" s="53">
        <f>Calculations!O164</f>
        <v>1.41622357685E-2</v>
      </c>
      <c r="O189" s="53">
        <f>Calculations!R164</f>
        <v>6.2052904269105582</v>
      </c>
      <c r="P189" s="53">
        <f>Calculations!N164</f>
        <v>0</v>
      </c>
      <c r="Q189" s="53">
        <f>Calculations!Q164</f>
        <v>0</v>
      </c>
      <c r="R189" s="53">
        <f>Calculations!M164</f>
        <v>0</v>
      </c>
      <c r="S189" s="53">
        <f>Calculations!P164</f>
        <v>0</v>
      </c>
      <c r="T189" s="36"/>
      <c r="U189" s="36" t="s">
        <v>52</v>
      </c>
      <c r="V189" s="43" t="s">
        <v>56</v>
      </c>
      <c r="W189" s="48" t="s">
        <v>428</v>
      </c>
      <c r="X189" s="32" t="s">
        <v>450</v>
      </c>
      <c r="Y189" s="13" t="s">
        <v>450</v>
      </c>
      <c r="Z189" s="13"/>
    </row>
    <row r="190" spans="2:26" ht="25.5" x14ac:dyDescent="0.2">
      <c r="B190" s="13" t="str">
        <f>Calculations!A165</f>
        <v>R18</v>
      </c>
      <c r="C190" s="32" t="str">
        <f>Calculations!B165</f>
        <v>Ormesby High Street</v>
      </c>
      <c r="D190" s="13" t="str">
        <f>Calculations!C165</f>
        <v>Retail</v>
      </c>
      <c r="E190" s="44">
        <f>Calculations!D165</f>
        <v>0.75843273594299998</v>
      </c>
      <c r="F190" s="53">
        <f>Calculations!H165</f>
        <v>0.72097595632077005</v>
      </c>
      <c r="G190" s="53">
        <f>Calculations!L165</f>
        <v>95.061291813089014</v>
      </c>
      <c r="H190" s="53">
        <f>Calculations!G165</f>
        <v>3.7110807943500003E-2</v>
      </c>
      <c r="I190" s="53">
        <f>Calculations!K165</f>
        <v>4.8930915274059403</v>
      </c>
      <c r="J190" s="53">
        <f>Calculations!F165</f>
        <v>3.4597167872999998E-4</v>
      </c>
      <c r="K190" s="53">
        <f>Calculations!J165</f>
        <v>4.561665950505616E-2</v>
      </c>
      <c r="L190" s="53">
        <f>Calculations!E165</f>
        <v>0</v>
      </c>
      <c r="M190" s="53">
        <f>Calculations!I165</f>
        <v>0</v>
      </c>
      <c r="N190" s="53">
        <f>Calculations!O165</f>
        <v>7.1912892030100003E-3</v>
      </c>
      <c r="O190" s="53">
        <f>Calculations!R165</f>
        <v>0.94817758546098163</v>
      </c>
      <c r="P190" s="53">
        <f>Calculations!N165</f>
        <v>1.92416050544E-4</v>
      </c>
      <c r="Q190" s="53">
        <f>Calculations!Q165</f>
        <v>2.5370219589052789E-2</v>
      </c>
      <c r="R190" s="53">
        <f>Calculations!M165</f>
        <v>1.5168539978900001E-6</v>
      </c>
      <c r="S190" s="53">
        <f>Calculations!P165</f>
        <v>1.9999848714388819E-4</v>
      </c>
      <c r="T190" s="36"/>
      <c r="U190" s="36" t="s">
        <v>52</v>
      </c>
      <c r="V190" s="43" t="s">
        <v>55</v>
      </c>
      <c r="W190" s="48" t="s">
        <v>427</v>
      </c>
      <c r="X190" s="32" t="s">
        <v>450</v>
      </c>
      <c r="Y190" s="13" t="s">
        <v>450</v>
      </c>
      <c r="Z190" s="13"/>
    </row>
    <row r="191" spans="2:26" x14ac:dyDescent="0.2">
      <c r="B191" s="13" t="str">
        <f>Calculations!A166</f>
        <v>R19</v>
      </c>
      <c r="C191" s="32" t="str">
        <f>Calculations!B166</f>
        <v>Penrith Road</v>
      </c>
      <c r="D191" s="13" t="str">
        <f>Calculations!C166</f>
        <v>Retail</v>
      </c>
      <c r="E191" s="44">
        <f>Calculations!D166</f>
        <v>0.66147571369800007</v>
      </c>
      <c r="F191" s="53">
        <f>Calculations!H166</f>
        <v>0.66147571369800007</v>
      </c>
      <c r="G191" s="53">
        <f>Calculations!L166</f>
        <v>100</v>
      </c>
      <c r="H191" s="53">
        <f>Calculations!G166</f>
        <v>0</v>
      </c>
      <c r="I191" s="53">
        <f>Calculations!K166</f>
        <v>0</v>
      </c>
      <c r="J191" s="53">
        <f>Calculations!F166</f>
        <v>0</v>
      </c>
      <c r="K191" s="53">
        <f>Calculations!J166</f>
        <v>0</v>
      </c>
      <c r="L191" s="53">
        <f>Calculations!E166</f>
        <v>0</v>
      </c>
      <c r="M191" s="53">
        <f>Calculations!I166</f>
        <v>0</v>
      </c>
      <c r="N191" s="53">
        <f>Calculations!O166</f>
        <v>8.8567366246300003E-2</v>
      </c>
      <c r="O191" s="53">
        <f>Calculations!R166</f>
        <v>13.389360245920662</v>
      </c>
      <c r="P191" s="53">
        <f>Calculations!N166</f>
        <v>2.4877705432500001E-2</v>
      </c>
      <c r="Q191" s="53">
        <f>Calculations!Q166</f>
        <v>3.7609401097162634</v>
      </c>
      <c r="R191" s="53">
        <f>Calculations!M166</f>
        <v>0</v>
      </c>
      <c r="S191" s="53">
        <f>Calculations!P166</f>
        <v>0</v>
      </c>
      <c r="T191" s="36"/>
      <c r="U191" s="36" t="s">
        <v>52</v>
      </c>
      <c r="V191" s="43" t="s">
        <v>56</v>
      </c>
      <c r="W191" s="48" t="s">
        <v>428</v>
      </c>
      <c r="X191" s="32" t="s">
        <v>450</v>
      </c>
      <c r="Y191" s="13" t="s">
        <v>450</v>
      </c>
      <c r="Z191" s="13"/>
    </row>
    <row r="192" spans="2:26" x14ac:dyDescent="0.2">
      <c r="B192" s="13" t="str">
        <f>Calculations!A167</f>
        <v>R2</v>
      </c>
      <c r="C192" s="32" t="str">
        <f>Calculations!B167</f>
        <v>Berwick Hills</v>
      </c>
      <c r="D192" s="13" t="str">
        <f>Calculations!C167</f>
        <v>Retail</v>
      </c>
      <c r="E192" s="44">
        <f>Calculations!D167</f>
        <v>6.4270507116300006</v>
      </c>
      <c r="F192" s="53">
        <f>Calculations!H167</f>
        <v>6.4270507116300006</v>
      </c>
      <c r="G192" s="53">
        <f>Calculations!L167</f>
        <v>100</v>
      </c>
      <c r="H192" s="53">
        <f>Calculations!G167</f>
        <v>0</v>
      </c>
      <c r="I192" s="53">
        <f>Calculations!K167</f>
        <v>0</v>
      </c>
      <c r="J192" s="53">
        <f>Calculations!F167</f>
        <v>0</v>
      </c>
      <c r="K192" s="53">
        <f>Calculations!J167</f>
        <v>0</v>
      </c>
      <c r="L192" s="53">
        <f>Calculations!E167</f>
        <v>0</v>
      </c>
      <c r="M192" s="53">
        <f>Calculations!I167</f>
        <v>0</v>
      </c>
      <c r="N192" s="53">
        <f>Calculations!O167</f>
        <v>0.362100181864</v>
      </c>
      <c r="O192" s="53">
        <f>Calculations!R167</f>
        <v>5.6340022525225377</v>
      </c>
      <c r="P192" s="53">
        <f>Calculations!N167</f>
        <v>4.0800000000000003E-2</v>
      </c>
      <c r="Q192" s="53">
        <f>Calculations!Q167</f>
        <v>0.63481683637832198</v>
      </c>
      <c r="R192" s="53">
        <f>Calculations!M167</f>
        <v>1.44E-2</v>
      </c>
      <c r="S192" s="53">
        <f>Calculations!P167</f>
        <v>0.22405300107470189</v>
      </c>
      <c r="T192" s="36"/>
      <c r="U192" s="36" t="s">
        <v>52</v>
      </c>
      <c r="V192" s="43" t="s">
        <v>56</v>
      </c>
      <c r="W192" s="48" t="s">
        <v>428</v>
      </c>
      <c r="X192" s="32" t="s">
        <v>450</v>
      </c>
      <c r="Y192" s="13" t="s">
        <v>450</v>
      </c>
      <c r="Z192" s="13"/>
    </row>
    <row r="193" spans="2:26" x14ac:dyDescent="0.2">
      <c r="B193" s="13" t="str">
        <f>Calculations!A168</f>
        <v>R20</v>
      </c>
      <c r="C193" s="32" t="str">
        <f>Calculations!B168</f>
        <v>Roman Road</v>
      </c>
      <c r="D193" s="13" t="str">
        <f>Calculations!C168</f>
        <v>Retail</v>
      </c>
      <c r="E193" s="44">
        <f>Calculations!D168</f>
        <v>0.94231835387800011</v>
      </c>
      <c r="F193" s="53">
        <f>Calculations!H168</f>
        <v>0.94231835387800011</v>
      </c>
      <c r="G193" s="53">
        <f>Calculations!L168</f>
        <v>100</v>
      </c>
      <c r="H193" s="53">
        <f>Calculations!G168</f>
        <v>0</v>
      </c>
      <c r="I193" s="53">
        <f>Calculations!K168</f>
        <v>0</v>
      </c>
      <c r="J193" s="53">
        <f>Calculations!F168</f>
        <v>0</v>
      </c>
      <c r="K193" s="53">
        <f>Calculations!J168</f>
        <v>0</v>
      </c>
      <c r="L193" s="53">
        <f>Calculations!E168</f>
        <v>0</v>
      </c>
      <c r="M193" s="53">
        <f>Calculations!I168</f>
        <v>0</v>
      </c>
      <c r="N193" s="53">
        <f>Calculations!O168</f>
        <v>0.14644686746499999</v>
      </c>
      <c r="O193" s="53">
        <f>Calculations!R168</f>
        <v>15.541124383528684</v>
      </c>
      <c r="P193" s="53">
        <f>Calculations!N168</f>
        <v>4.8563795537799999E-2</v>
      </c>
      <c r="Q193" s="53">
        <f>Calculations!Q168</f>
        <v>5.1536506041659296</v>
      </c>
      <c r="R193" s="53">
        <f>Calculations!M168</f>
        <v>7.9125305274200003E-2</v>
      </c>
      <c r="S193" s="53">
        <f>Calculations!P168</f>
        <v>8.3968761670160763</v>
      </c>
      <c r="T193" s="36"/>
      <c r="U193" s="36" t="s">
        <v>52</v>
      </c>
      <c r="V193" s="43" t="s">
        <v>56</v>
      </c>
      <c r="W193" s="48" t="s">
        <v>428</v>
      </c>
      <c r="X193" s="32" t="s">
        <v>450</v>
      </c>
      <c r="Y193" s="13" t="s">
        <v>450</v>
      </c>
      <c r="Z193" s="13"/>
    </row>
    <row r="194" spans="2:26" x14ac:dyDescent="0.2">
      <c r="B194" s="13" t="str">
        <f>Calculations!A169</f>
        <v>R21</v>
      </c>
      <c r="C194" s="32" t="str">
        <f>Calculations!B169</f>
        <v>Saltersgill Avenue</v>
      </c>
      <c r="D194" s="13" t="str">
        <f>Calculations!C169</f>
        <v>Retail</v>
      </c>
      <c r="E194" s="44">
        <f>Calculations!D169</f>
        <v>1.1774052527600001</v>
      </c>
      <c r="F194" s="53">
        <f>Calculations!H169</f>
        <v>1.1774052527600001</v>
      </c>
      <c r="G194" s="53">
        <f>Calculations!L169</f>
        <v>100</v>
      </c>
      <c r="H194" s="53">
        <f>Calculations!G169</f>
        <v>0</v>
      </c>
      <c r="I194" s="53">
        <f>Calculations!K169</f>
        <v>0</v>
      </c>
      <c r="J194" s="53">
        <f>Calculations!F169</f>
        <v>0</v>
      </c>
      <c r="K194" s="53">
        <f>Calculations!J169</f>
        <v>0</v>
      </c>
      <c r="L194" s="53">
        <f>Calculations!E169</f>
        <v>0</v>
      </c>
      <c r="M194" s="53">
        <f>Calculations!I169</f>
        <v>0</v>
      </c>
      <c r="N194" s="53">
        <f>Calculations!O169</f>
        <v>6.5984489916499994E-2</v>
      </c>
      <c r="O194" s="53">
        <f>Calculations!R169</f>
        <v>5.6042292797508129</v>
      </c>
      <c r="P194" s="53">
        <f>Calculations!N169</f>
        <v>5.5999999999999999E-3</v>
      </c>
      <c r="Q194" s="53">
        <f>Calculations!Q169</f>
        <v>0.47562213493381561</v>
      </c>
      <c r="R194" s="53">
        <f>Calculations!M169</f>
        <v>2.0040565149999998E-2</v>
      </c>
      <c r="S194" s="53">
        <f>Calculations!P169</f>
        <v>1.7020957824862897</v>
      </c>
      <c r="T194" s="36"/>
      <c r="U194" s="36" t="s">
        <v>52</v>
      </c>
      <c r="V194" s="43" t="s">
        <v>56</v>
      </c>
      <c r="W194" s="48" t="s">
        <v>428</v>
      </c>
      <c r="X194" s="32" t="s">
        <v>450</v>
      </c>
      <c r="Y194" s="13" t="s">
        <v>450</v>
      </c>
      <c r="Z194" s="13"/>
    </row>
    <row r="195" spans="2:26" x14ac:dyDescent="0.2">
      <c r="B195" s="13" t="str">
        <f>Calculations!A170</f>
        <v>R22</v>
      </c>
      <c r="C195" s="32" t="str">
        <f>Calculations!B170</f>
        <v>Shelton Court</v>
      </c>
      <c r="D195" s="13" t="str">
        <f>Calculations!C170</f>
        <v>Retail</v>
      </c>
      <c r="E195" s="44">
        <f>Calculations!D170</f>
        <v>0.57340511163700003</v>
      </c>
      <c r="F195" s="53">
        <f>Calculations!H170</f>
        <v>0.57340511163700003</v>
      </c>
      <c r="G195" s="53">
        <f>Calculations!L170</f>
        <v>100</v>
      </c>
      <c r="H195" s="53">
        <f>Calculations!G170</f>
        <v>0</v>
      </c>
      <c r="I195" s="53">
        <f>Calculations!K170</f>
        <v>0</v>
      </c>
      <c r="J195" s="53">
        <f>Calculations!F170</f>
        <v>0</v>
      </c>
      <c r="K195" s="53">
        <f>Calculations!J170</f>
        <v>0</v>
      </c>
      <c r="L195" s="53">
        <f>Calculations!E170</f>
        <v>0</v>
      </c>
      <c r="M195" s="53">
        <f>Calculations!I170</f>
        <v>0</v>
      </c>
      <c r="N195" s="53">
        <f>Calculations!O170</f>
        <v>7.2174616941299993E-2</v>
      </c>
      <c r="O195" s="53">
        <f>Calculations!R170</f>
        <v>12.587020149724593</v>
      </c>
      <c r="P195" s="53">
        <f>Calculations!N170</f>
        <v>4.2661572901900001E-2</v>
      </c>
      <c r="Q195" s="53">
        <f>Calculations!Q170</f>
        <v>7.440040564010066</v>
      </c>
      <c r="R195" s="53">
        <f>Calculations!M170</f>
        <v>2.51756191433E-2</v>
      </c>
      <c r="S195" s="53">
        <f>Calculations!P170</f>
        <v>4.3905466889590068</v>
      </c>
      <c r="T195" s="36"/>
      <c r="U195" s="36" t="s">
        <v>52</v>
      </c>
      <c r="V195" s="43" t="s">
        <v>56</v>
      </c>
      <c r="W195" s="48" t="s">
        <v>428</v>
      </c>
      <c r="X195" s="32" t="s">
        <v>450</v>
      </c>
      <c r="Y195" s="13" t="s">
        <v>450</v>
      </c>
      <c r="Z195" s="13"/>
    </row>
    <row r="196" spans="2:26" x14ac:dyDescent="0.2">
      <c r="B196" s="13" t="str">
        <f>Calculations!A171</f>
        <v>R23</v>
      </c>
      <c r="C196" s="32" t="str">
        <f>Calculations!B171</f>
        <v>The Avenue</v>
      </c>
      <c r="D196" s="13" t="str">
        <f>Calculations!C171</f>
        <v>Retail</v>
      </c>
      <c r="E196" s="44">
        <f>Calculations!D171</f>
        <v>0.13790000675</v>
      </c>
      <c r="F196" s="53">
        <f>Calculations!H171</f>
        <v>0.13790000675</v>
      </c>
      <c r="G196" s="53">
        <f>Calculations!L171</f>
        <v>100</v>
      </c>
      <c r="H196" s="53">
        <f>Calculations!G171</f>
        <v>0</v>
      </c>
      <c r="I196" s="53">
        <f>Calculations!K171</f>
        <v>0</v>
      </c>
      <c r="J196" s="53">
        <f>Calculations!F171</f>
        <v>0</v>
      </c>
      <c r="K196" s="53">
        <f>Calculations!J171</f>
        <v>0</v>
      </c>
      <c r="L196" s="53">
        <f>Calculations!E171</f>
        <v>0</v>
      </c>
      <c r="M196" s="53">
        <f>Calculations!I171</f>
        <v>0</v>
      </c>
      <c r="N196" s="53">
        <f>Calculations!O171</f>
        <v>0.105959857331</v>
      </c>
      <c r="O196" s="53">
        <f>Calculations!R171</f>
        <v>76.838181395520493</v>
      </c>
      <c r="P196" s="53">
        <f>Calculations!N171</f>
        <v>6.9948398172600002E-3</v>
      </c>
      <c r="Q196" s="53">
        <f>Calculations!Q171</f>
        <v>5.0723999092625132</v>
      </c>
      <c r="R196" s="53">
        <f>Calculations!M171</f>
        <v>5.9207249371200001E-3</v>
      </c>
      <c r="S196" s="53">
        <f>Calculations!P171</f>
        <v>4.2934914048653594</v>
      </c>
      <c r="T196" s="36"/>
      <c r="U196" s="36" t="s">
        <v>52</v>
      </c>
      <c r="V196" s="43" t="s">
        <v>56</v>
      </c>
      <c r="W196" s="48" t="s">
        <v>428</v>
      </c>
      <c r="X196" s="32" t="s">
        <v>450</v>
      </c>
      <c r="Y196" s="13" t="s">
        <v>450</v>
      </c>
      <c r="Z196" s="13"/>
    </row>
    <row r="197" spans="2:26" x14ac:dyDescent="0.2">
      <c r="B197" s="13" t="str">
        <f>Calculations!A172</f>
        <v>R24</v>
      </c>
      <c r="C197" s="32" t="str">
        <f>Calculations!B172</f>
        <v>Trimdon Aveune</v>
      </c>
      <c r="D197" s="13" t="str">
        <f>Calculations!C172</f>
        <v>Retail</v>
      </c>
      <c r="E197" s="44">
        <f>Calculations!D172</f>
        <v>0.56029146227800009</v>
      </c>
      <c r="F197" s="53">
        <f>Calculations!H172</f>
        <v>0.56029146227800009</v>
      </c>
      <c r="G197" s="53">
        <f>Calculations!L172</f>
        <v>100</v>
      </c>
      <c r="H197" s="53">
        <f>Calculations!G172</f>
        <v>0</v>
      </c>
      <c r="I197" s="53">
        <f>Calculations!K172</f>
        <v>0</v>
      </c>
      <c r="J197" s="53">
        <f>Calculations!F172</f>
        <v>0</v>
      </c>
      <c r="K197" s="53">
        <f>Calculations!J172</f>
        <v>0</v>
      </c>
      <c r="L197" s="53">
        <f>Calculations!E172</f>
        <v>0</v>
      </c>
      <c r="M197" s="53">
        <f>Calculations!I172</f>
        <v>0</v>
      </c>
      <c r="N197" s="53">
        <f>Calculations!O172</f>
        <v>6.5175308013300001E-2</v>
      </c>
      <c r="O197" s="53">
        <f>Calculations!R172</f>
        <v>11.632393566790054</v>
      </c>
      <c r="P197" s="53">
        <f>Calculations!N172</f>
        <v>0</v>
      </c>
      <c r="Q197" s="53">
        <f>Calculations!Q172</f>
        <v>0</v>
      </c>
      <c r="R197" s="53">
        <f>Calculations!M172</f>
        <v>0</v>
      </c>
      <c r="S197" s="53">
        <f>Calculations!P172</f>
        <v>0</v>
      </c>
      <c r="T197" s="36"/>
      <c r="U197" s="36" t="s">
        <v>52</v>
      </c>
      <c r="V197" s="43" t="s">
        <v>56</v>
      </c>
      <c r="W197" s="48" t="s">
        <v>428</v>
      </c>
      <c r="X197" s="32" t="s">
        <v>450</v>
      </c>
      <c r="Y197" s="13" t="s">
        <v>450</v>
      </c>
      <c r="Z197" s="13"/>
    </row>
    <row r="198" spans="2:26" x14ac:dyDescent="0.2">
      <c r="B198" s="13" t="str">
        <f>Calculations!A173</f>
        <v>R3</v>
      </c>
      <c r="C198" s="32" t="str">
        <f>Calculations!B173</f>
        <v>Coulby Newham</v>
      </c>
      <c r="D198" s="13" t="str">
        <f>Calculations!C173</f>
        <v>Retail</v>
      </c>
      <c r="E198" s="44">
        <f>Calculations!D173</f>
        <v>13.231161797699999</v>
      </c>
      <c r="F198" s="53">
        <f>Calculations!H173</f>
        <v>13.231161797699999</v>
      </c>
      <c r="G198" s="53">
        <f>Calculations!L173</f>
        <v>100</v>
      </c>
      <c r="H198" s="53">
        <f>Calculations!G173</f>
        <v>0</v>
      </c>
      <c r="I198" s="53">
        <f>Calculations!K173</f>
        <v>0</v>
      </c>
      <c r="J198" s="53">
        <f>Calculations!F173</f>
        <v>0</v>
      </c>
      <c r="K198" s="53">
        <f>Calculations!J173</f>
        <v>0</v>
      </c>
      <c r="L198" s="53">
        <f>Calculations!E173</f>
        <v>0</v>
      </c>
      <c r="M198" s="53">
        <f>Calculations!I173</f>
        <v>0</v>
      </c>
      <c r="N198" s="53">
        <f>Calculations!O173</f>
        <v>0.80270356524300002</v>
      </c>
      <c r="O198" s="53">
        <f>Calculations!R173</f>
        <v>6.0667655457326184</v>
      </c>
      <c r="P198" s="53">
        <f>Calculations!N173</f>
        <v>0.26869733905900001</v>
      </c>
      <c r="Q198" s="53">
        <f>Calculations!Q173</f>
        <v>2.030791726133288</v>
      </c>
      <c r="R198" s="53">
        <f>Calculations!M173</f>
        <v>9.5064327966599999E-2</v>
      </c>
      <c r="S198" s="53">
        <f>Calculations!P173</f>
        <v>0.71848813747501172</v>
      </c>
      <c r="T198" s="36"/>
      <c r="U198" s="36" t="s">
        <v>52</v>
      </c>
      <c r="V198" s="43" t="s">
        <v>56</v>
      </c>
      <c r="W198" s="48" t="s">
        <v>428</v>
      </c>
      <c r="X198" s="32" t="s">
        <v>450</v>
      </c>
      <c r="Y198" s="13" t="s">
        <v>450</v>
      </c>
      <c r="Z198" s="13"/>
    </row>
    <row r="199" spans="2:26" x14ac:dyDescent="0.2">
      <c r="B199" s="13" t="str">
        <f>Calculations!A174</f>
        <v>R4</v>
      </c>
      <c r="C199" s="32" t="str">
        <f>Calculations!B174</f>
        <v>Acklam /Cambridge Road</v>
      </c>
      <c r="D199" s="13" t="str">
        <f>Calculations!C174</f>
        <v>Retail</v>
      </c>
      <c r="E199" s="44">
        <f>Calculations!D174</f>
        <v>1.4168598157800001</v>
      </c>
      <c r="F199" s="53">
        <f>Calculations!H174</f>
        <v>1.4168598157800001</v>
      </c>
      <c r="G199" s="53">
        <f>Calculations!L174</f>
        <v>100</v>
      </c>
      <c r="H199" s="53">
        <f>Calculations!G174</f>
        <v>0</v>
      </c>
      <c r="I199" s="53">
        <f>Calculations!K174</f>
        <v>0</v>
      </c>
      <c r="J199" s="53">
        <f>Calculations!F174</f>
        <v>0</v>
      </c>
      <c r="K199" s="53">
        <f>Calculations!J174</f>
        <v>0</v>
      </c>
      <c r="L199" s="53">
        <f>Calculations!E174</f>
        <v>0</v>
      </c>
      <c r="M199" s="53">
        <f>Calculations!I174</f>
        <v>0</v>
      </c>
      <c r="N199" s="53">
        <f>Calculations!O174</f>
        <v>0.13787940824299999</v>
      </c>
      <c r="O199" s="53">
        <f>Calculations!R174</f>
        <v>9.7313373353803225</v>
      </c>
      <c r="P199" s="53">
        <f>Calculations!N174</f>
        <v>2.4900318094899999E-2</v>
      </c>
      <c r="Q199" s="53">
        <f>Calculations!Q174</f>
        <v>1.7574299036204963</v>
      </c>
      <c r="R199" s="53">
        <f>Calculations!M174</f>
        <v>5.7606748458999997E-3</v>
      </c>
      <c r="S199" s="53">
        <f>Calculations!P174</f>
        <v>0.40658043807450855</v>
      </c>
      <c r="T199" s="36"/>
      <c r="U199" s="36" t="s">
        <v>52</v>
      </c>
      <c r="V199" s="43" t="s">
        <v>56</v>
      </c>
      <c r="W199" s="48" t="s">
        <v>428</v>
      </c>
      <c r="X199" s="32" t="s">
        <v>450</v>
      </c>
      <c r="Y199" s="13" t="s">
        <v>450</v>
      </c>
      <c r="Z199" s="13"/>
    </row>
    <row r="200" spans="2:26" x14ac:dyDescent="0.2">
      <c r="B200" s="13" t="str">
        <f>Calculations!A175</f>
        <v>R5</v>
      </c>
      <c r="C200" s="32" t="str">
        <f>Calculations!B175</f>
        <v>Acklam / Mandale</v>
      </c>
      <c r="D200" s="13" t="str">
        <f>Calculations!C175</f>
        <v>Retail</v>
      </c>
      <c r="E200" s="44">
        <f>Calculations!D175</f>
        <v>2.1524756814399999</v>
      </c>
      <c r="F200" s="53">
        <f>Calculations!H175</f>
        <v>2.1524756814399999</v>
      </c>
      <c r="G200" s="53">
        <f>Calculations!L175</f>
        <v>100</v>
      </c>
      <c r="H200" s="53">
        <f>Calculations!G175</f>
        <v>0</v>
      </c>
      <c r="I200" s="53">
        <f>Calculations!K175</f>
        <v>0</v>
      </c>
      <c r="J200" s="53">
        <f>Calculations!F175</f>
        <v>0</v>
      </c>
      <c r="K200" s="53">
        <f>Calculations!J175</f>
        <v>0</v>
      </c>
      <c r="L200" s="53">
        <f>Calculations!E175</f>
        <v>0</v>
      </c>
      <c r="M200" s="53">
        <f>Calculations!I175</f>
        <v>0</v>
      </c>
      <c r="N200" s="53">
        <f>Calculations!O175</f>
        <v>6.3010319999999995E-2</v>
      </c>
      <c r="O200" s="53">
        <f>Calculations!R175</f>
        <v>2.9273417833852724</v>
      </c>
      <c r="P200" s="53">
        <f>Calculations!N175</f>
        <v>0</v>
      </c>
      <c r="Q200" s="53">
        <f>Calculations!Q175</f>
        <v>0</v>
      </c>
      <c r="R200" s="53">
        <f>Calculations!M175</f>
        <v>0</v>
      </c>
      <c r="S200" s="53">
        <f>Calculations!P175</f>
        <v>0</v>
      </c>
      <c r="T200" s="36"/>
      <c r="U200" s="36" t="s">
        <v>52</v>
      </c>
      <c r="V200" s="43" t="s">
        <v>56</v>
      </c>
      <c r="W200" s="48" t="s">
        <v>428</v>
      </c>
      <c r="X200" s="32" t="s">
        <v>450</v>
      </c>
      <c r="Y200" s="13" t="s">
        <v>450</v>
      </c>
      <c r="Z200" s="13"/>
    </row>
    <row r="201" spans="2:26" x14ac:dyDescent="0.2">
      <c r="B201" s="13" t="str">
        <f>Calculations!A176</f>
        <v>R6</v>
      </c>
      <c r="C201" s="32" t="str">
        <f>Calculations!B176</f>
        <v>Belle Vue</v>
      </c>
      <c r="D201" s="13" t="str">
        <f>Calculations!C176</f>
        <v>Retail</v>
      </c>
      <c r="E201" s="44">
        <f>Calculations!D176</f>
        <v>0.78508490780399998</v>
      </c>
      <c r="F201" s="53">
        <f>Calculations!H176</f>
        <v>0.78508490780399998</v>
      </c>
      <c r="G201" s="53">
        <f>Calculations!L176</f>
        <v>100</v>
      </c>
      <c r="H201" s="53">
        <f>Calculations!G176</f>
        <v>0</v>
      </c>
      <c r="I201" s="53">
        <f>Calculations!K176</f>
        <v>0</v>
      </c>
      <c r="J201" s="53">
        <f>Calculations!F176</f>
        <v>0</v>
      </c>
      <c r="K201" s="53">
        <f>Calculations!J176</f>
        <v>0</v>
      </c>
      <c r="L201" s="53">
        <f>Calculations!E176</f>
        <v>0</v>
      </c>
      <c r="M201" s="53">
        <f>Calculations!I176</f>
        <v>0</v>
      </c>
      <c r="N201" s="53">
        <f>Calculations!O176</f>
        <v>6.1556199999499997E-3</v>
      </c>
      <c r="O201" s="53">
        <f>Calculations!R176</f>
        <v>0.7840706067281551</v>
      </c>
      <c r="P201" s="53">
        <f>Calculations!N176</f>
        <v>0</v>
      </c>
      <c r="Q201" s="53">
        <f>Calculations!Q176</f>
        <v>0</v>
      </c>
      <c r="R201" s="53">
        <f>Calculations!M176</f>
        <v>0</v>
      </c>
      <c r="S201" s="53">
        <f>Calculations!P176</f>
        <v>0</v>
      </c>
      <c r="T201" s="36"/>
      <c r="U201" s="36" t="s">
        <v>52</v>
      </c>
      <c r="V201" s="43" t="s">
        <v>56</v>
      </c>
      <c r="W201" s="48" t="s">
        <v>428</v>
      </c>
      <c r="X201" s="32" t="s">
        <v>450</v>
      </c>
      <c r="Y201" s="13" t="s">
        <v>450</v>
      </c>
      <c r="Z201" s="13"/>
    </row>
    <row r="202" spans="2:26" ht="25.5" x14ac:dyDescent="0.2">
      <c r="B202" s="13" t="str">
        <f>Calculations!A177</f>
        <v>R7</v>
      </c>
      <c r="C202" s="32" t="str">
        <f>Calculations!B177</f>
        <v>Eastbourne Road</v>
      </c>
      <c r="D202" s="13" t="str">
        <f>Calculations!C177</f>
        <v>Retail</v>
      </c>
      <c r="E202" s="44">
        <f>Calculations!D177</f>
        <v>1.8096283662900001</v>
      </c>
      <c r="F202" s="53">
        <f>Calculations!H177</f>
        <v>0.19234826420879991</v>
      </c>
      <c r="G202" s="53">
        <f>Calculations!L177</f>
        <v>10.629158328410915</v>
      </c>
      <c r="H202" s="53">
        <f>Calculations!G177</f>
        <v>1.3737413271500001</v>
      </c>
      <c r="I202" s="53">
        <f>Calculations!K177</f>
        <v>75.912897517536621</v>
      </c>
      <c r="J202" s="53">
        <f>Calculations!F177</f>
        <v>0.226804336947</v>
      </c>
      <c r="K202" s="53">
        <f>Calculations!J177</f>
        <v>12.533199698454203</v>
      </c>
      <c r="L202" s="53">
        <f>Calculations!E177</f>
        <v>1.6734437984200001E-2</v>
      </c>
      <c r="M202" s="53">
        <f>Calculations!I177</f>
        <v>0.92474445559825191</v>
      </c>
      <c r="N202" s="53">
        <f>Calculations!O177</f>
        <v>0.59747240216899999</v>
      </c>
      <c r="O202" s="53">
        <f>Calculations!R177</f>
        <v>33.016303971511277</v>
      </c>
      <c r="P202" s="53">
        <f>Calculations!N177</f>
        <v>0.22941326936199999</v>
      </c>
      <c r="Q202" s="53">
        <f>Calculations!Q177</f>
        <v>12.677369212128916</v>
      </c>
      <c r="R202" s="53">
        <f>Calculations!M177</f>
        <v>0.20030315339999999</v>
      </c>
      <c r="S202" s="53">
        <f>Calculations!P177</f>
        <v>11.068745225885822</v>
      </c>
      <c r="T202" s="36" t="s">
        <v>51</v>
      </c>
      <c r="U202" s="36" t="s">
        <v>52</v>
      </c>
      <c r="V202" s="43" t="s">
        <v>54</v>
      </c>
      <c r="W202" s="48" t="s">
        <v>424</v>
      </c>
      <c r="X202" s="32" t="s">
        <v>450</v>
      </c>
      <c r="Y202" s="13" t="s">
        <v>450</v>
      </c>
      <c r="Z202" s="13" t="s">
        <v>480</v>
      </c>
    </row>
    <row r="203" spans="2:26" x14ac:dyDescent="0.2">
      <c r="B203" s="13" t="str">
        <f>Calculations!A178</f>
        <v>R8</v>
      </c>
      <c r="C203" s="32" t="str">
        <f>Calculations!B178</f>
        <v>Lealholm Crescent</v>
      </c>
      <c r="D203" s="13" t="str">
        <f>Calculations!C178</f>
        <v>Retail</v>
      </c>
      <c r="E203" s="44">
        <f>Calculations!D178</f>
        <v>1.5007331723600001</v>
      </c>
      <c r="F203" s="53">
        <f>Calculations!H178</f>
        <v>1.5007331723600001</v>
      </c>
      <c r="G203" s="53">
        <f>Calculations!L178</f>
        <v>100</v>
      </c>
      <c r="H203" s="53">
        <f>Calculations!G178</f>
        <v>0</v>
      </c>
      <c r="I203" s="53">
        <f>Calculations!K178</f>
        <v>0</v>
      </c>
      <c r="J203" s="53">
        <f>Calculations!F178</f>
        <v>0</v>
      </c>
      <c r="K203" s="53">
        <f>Calculations!J178</f>
        <v>0</v>
      </c>
      <c r="L203" s="53">
        <f>Calculations!E178</f>
        <v>0</v>
      </c>
      <c r="M203" s="53">
        <f>Calculations!I178</f>
        <v>0</v>
      </c>
      <c r="N203" s="53">
        <f>Calculations!O178</f>
        <v>0.224588389951</v>
      </c>
      <c r="O203" s="53">
        <f>Calculations!R178</f>
        <v>14.96524459426856</v>
      </c>
      <c r="P203" s="53">
        <f>Calculations!N178</f>
        <v>3.6410540000199998E-2</v>
      </c>
      <c r="Q203" s="53">
        <f>Calculations!Q178</f>
        <v>2.4261834595780982</v>
      </c>
      <c r="R203" s="53">
        <f>Calculations!M178</f>
        <v>6.5308376493400003E-2</v>
      </c>
      <c r="S203" s="53">
        <f>Calculations!P178</f>
        <v>4.3517647038279534</v>
      </c>
      <c r="T203" s="36"/>
      <c r="U203" s="36" t="s">
        <v>52</v>
      </c>
      <c r="V203" s="43" t="s">
        <v>56</v>
      </c>
      <c r="W203" s="48" t="s">
        <v>428</v>
      </c>
      <c r="X203" s="32" t="s">
        <v>450</v>
      </c>
      <c r="Y203" s="13" t="s">
        <v>450</v>
      </c>
      <c r="Z203" s="13"/>
    </row>
    <row r="204" spans="2:26" x14ac:dyDescent="0.2">
      <c r="B204" s="13" t="str">
        <f>Calculations!A179</f>
        <v>R9</v>
      </c>
      <c r="C204" s="32" t="str">
        <f>Calculations!B179</f>
        <v>Linthorpe Village</v>
      </c>
      <c r="D204" s="13" t="str">
        <f>Calculations!C179</f>
        <v>Retail</v>
      </c>
      <c r="E204" s="44">
        <f>Calculations!D179</f>
        <v>3.90612578044</v>
      </c>
      <c r="F204" s="53">
        <f>Calculations!H179</f>
        <v>3.90612578044</v>
      </c>
      <c r="G204" s="53">
        <f>Calculations!L179</f>
        <v>100</v>
      </c>
      <c r="H204" s="53">
        <f>Calculations!G179</f>
        <v>0</v>
      </c>
      <c r="I204" s="53">
        <f>Calculations!K179</f>
        <v>0</v>
      </c>
      <c r="J204" s="53">
        <f>Calculations!F179</f>
        <v>0</v>
      </c>
      <c r="K204" s="53">
        <f>Calculations!J179</f>
        <v>0</v>
      </c>
      <c r="L204" s="53">
        <f>Calculations!E179</f>
        <v>0</v>
      </c>
      <c r="M204" s="53">
        <f>Calculations!I179</f>
        <v>0</v>
      </c>
      <c r="N204" s="53">
        <f>Calculations!O179</f>
        <v>0.333795804907</v>
      </c>
      <c r="O204" s="53">
        <f>Calculations!R179</f>
        <v>8.545444352521594</v>
      </c>
      <c r="P204" s="53">
        <f>Calculations!N179</f>
        <v>4.8991819742699996E-3</v>
      </c>
      <c r="Q204" s="53">
        <f>Calculations!Q179</f>
        <v>0.12542304702021495</v>
      </c>
      <c r="R204" s="53">
        <f>Calculations!M179</f>
        <v>0</v>
      </c>
      <c r="S204" s="53">
        <f>Calculations!P179</f>
        <v>0</v>
      </c>
      <c r="T204" s="36"/>
      <c r="U204" s="36" t="s">
        <v>52</v>
      </c>
      <c r="V204" s="43" t="s">
        <v>56</v>
      </c>
      <c r="W204" s="48" t="s">
        <v>428</v>
      </c>
      <c r="X204" s="32" t="s">
        <v>450</v>
      </c>
      <c r="Y204" s="13" t="s">
        <v>450</v>
      </c>
      <c r="Z204" s="13"/>
    </row>
    <row r="205" spans="2:26" ht="51" x14ac:dyDescent="0.2">
      <c r="B205" s="13" t="str">
        <f>Calculations!A180</f>
        <v>MU1</v>
      </c>
      <c r="C205" s="32" t="str">
        <f>Calculations!B180</f>
        <v>Middlehaven</v>
      </c>
      <c r="D205" s="13" t="str">
        <f>Calculations!C180</f>
        <v>Mixed Use</v>
      </c>
      <c r="E205" s="44">
        <f>Calculations!D180</f>
        <v>138.39599999999999</v>
      </c>
      <c r="F205" s="53">
        <f>Calculations!H180</f>
        <v>93.758774137909995</v>
      </c>
      <c r="G205" s="53">
        <f>Calculations!L180</f>
        <v>67.746736999559246</v>
      </c>
      <c r="H205" s="53">
        <f>Calculations!G180</f>
        <v>14.045251208</v>
      </c>
      <c r="I205" s="53">
        <f>Calculations!K180</f>
        <v>10.148596207982891</v>
      </c>
      <c r="J205" s="53">
        <f>Calculations!F180</f>
        <v>28.0082320452</v>
      </c>
      <c r="K205" s="53">
        <f>Calculations!J180</f>
        <v>20.237746788346485</v>
      </c>
      <c r="L205" s="53">
        <f>Calculations!E180</f>
        <v>2.5837426088900002</v>
      </c>
      <c r="M205" s="53">
        <f>Calculations!I180</f>
        <v>1.8669200041113907</v>
      </c>
      <c r="N205" s="53">
        <f>Calculations!O180</f>
        <v>7.1352391856799997</v>
      </c>
      <c r="O205" s="53">
        <f>Calculations!R180</f>
        <v>5.1556686505968381</v>
      </c>
      <c r="P205" s="53">
        <f>Calculations!N180</f>
        <v>1.1340213669400001</v>
      </c>
      <c r="Q205" s="53">
        <f>Calculations!Q180</f>
        <v>0.81940328256597028</v>
      </c>
      <c r="R205" s="53">
        <f>Calculations!M180</f>
        <v>0.55675114999999997</v>
      </c>
      <c r="S205" s="53">
        <f>Calculations!P180</f>
        <v>0.40228846931992257</v>
      </c>
      <c r="T205" s="36"/>
      <c r="U205" s="36" t="s">
        <v>53</v>
      </c>
      <c r="V205" s="43" t="s">
        <v>425</v>
      </c>
      <c r="W205" s="48" t="s">
        <v>426</v>
      </c>
      <c r="X205" s="32" t="s">
        <v>450</v>
      </c>
      <c r="Y205" s="13" t="s">
        <v>450</v>
      </c>
      <c r="Z205" s="32" t="s">
        <v>483</v>
      </c>
    </row>
    <row r="206" spans="2:26" ht="25.5" x14ac:dyDescent="0.2">
      <c r="B206" s="13" t="str">
        <f>Calculations!A181</f>
        <v>MU2</v>
      </c>
      <c r="C206" s="32" t="str">
        <f>Calculations!B181</f>
        <v>Hemlington</v>
      </c>
      <c r="D206" s="13" t="str">
        <f>Calculations!C181</f>
        <v>Mixed Use</v>
      </c>
      <c r="E206" s="44">
        <f>Calculations!D181</f>
        <v>62.5229</v>
      </c>
      <c r="F206" s="53">
        <f>Calculations!H181</f>
        <v>62.5229</v>
      </c>
      <c r="G206" s="53">
        <f>Calculations!L181</f>
        <v>100</v>
      </c>
      <c r="H206" s="53">
        <f>Calculations!G181</f>
        <v>0</v>
      </c>
      <c r="I206" s="53">
        <f>Calculations!K181</f>
        <v>0</v>
      </c>
      <c r="J206" s="53">
        <f>Calculations!F181</f>
        <v>0</v>
      </c>
      <c r="K206" s="53">
        <f>Calculations!J181</f>
        <v>0</v>
      </c>
      <c r="L206" s="53">
        <f>Calculations!E181</f>
        <v>0</v>
      </c>
      <c r="M206" s="53">
        <f>Calculations!I181</f>
        <v>0</v>
      </c>
      <c r="N206" s="53">
        <f>Calculations!O181</f>
        <v>3.48701372872</v>
      </c>
      <c r="O206" s="53">
        <f>Calculations!R181</f>
        <v>5.5771784877540869</v>
      </c>
      <c r="P206" s="53">
        <f>Calculations!N181</f>
        <v>0.91131786905099998</v>
      </c>
      <c r="Q206" s="53">
        <f>Calculations!Q181</f>
        <v>1.4575745351719132</v>
      </c>
      <c r="R206" s="53">
        <f>Calculations!M181</f>
        <v>1.7467589508000001</v>
      </c>
      <c r="S206" s="53">
        <f>Calculations!P181</f>
        <v>2.793790676376176</v>
      </c>
      <c r="T206" s="36"/>
      <c r="U206" s="36" t="s">
        <v>53</v>
      </c>
      <c r="V206" s="43" t="s">
        <v>56</v>
      </c>
      <c r="W206" s="48" t="s">
        <v>428</v>
      </c>
      <c r="X206" s="32" t="s">
        <v>473</v>
      </c>
      <c r="Y206" s="32" t="s">
        <v>447</v>
      </c>
      <c r="Z206" s="32"/>
    </row>
    <row r="207" spans="2:26" x14ac:dyDescent="0.2">
      <c r="B207" s="13" t="str">
        <f>Calculations!A182</f>
        <v>GT1</v>
      </c>
      <c r="C207" s="32" t="str">
        <f>Calculations!B182</f>
        <v>Riverside Park Road</v>
      </c>
      <c r="D207" s="13" t="str">
        <f>Calculations!C182</f>
        <v>Gypsy</v>
      </c>
      <c r="E207" s="44">
        <f>Calculations!D182</f>
        <v>1.3812393110100001</v>
      </c>
      <c r="F207" s="53">
        <f>Calculations!H182</f>
        <v>1.3812393110100001</v>
      </c>
      <c r="G207" s="53">
        <f>Calculations!L182</f>
        <v>100</v>
      </c>
      <c r="H207" s="53">
        <f>Calculations!G182</f>
        <v>0</v>
      </c>
      <c r="I207" s="53">
        <f>Calculations!K182</f>
        <v>0</v>
      </c>
      <c r="J207" s="53">
        <f>Calculations!F182</f>
        <v>0</v>
      </c>
      <c r="K207" s="53">
        <f>Calculations!J182</f>
        <v>0</v>
      </c>
      <c r="L207" s="53">
        <f>Calculations!E182</f>
        <v>0</v>
      </c>
      <c r="M207" s="53">
        <f>Calculations!I182</f>
        <v>0</v>
      </c>
      <c r="N207" s="53">
        <f>Calculations!O182</f>
        <v>0.14772185694199999</v>
      </c>
      <c r="O207" s="53">
        <f>Calculations!R182</f>
        <v>10.694877836483073</v>
      </c>
      <c r="P207" s="53">
        <f>Calculations!N182</f>
        <v>2.75793046875E-2</v>
      </c>
      <c r="Q207" s="53">
        <f>Calculations!Q182</f>
        <v>1.9967071938702106</v>
      </c>
      <c r="R207" s="53">
        <f>Calculations!M182</f>
        <v>0.01</v>
      </c>
      <c r="S207" s="53">
        <f>Calculations!P182</f>
        <v>0.72398750312773286</v>
      </c>
      <c r="T207" s="36"/>
      <c r="U207" s="36" t="s">
        <v>422</v>
      </c>
      <c r="V207" s="43" t="s">
        <v>56</v>
      </c>
      <c r="W207" s="48" t="s">
        <v>428</v>
      </c>
      <c r="X207" s="32" t="s">
        <v>450</v>
      </c>
      <c r="Y207" s="13" t="s">
        <v>450</v>
      </c>
      <c r="Z207" s="13"/>
    </row>
    <row r="208" spans="2:26" x14ac:dyDescent="0.2">
      <c r="B208" s="13" t="str">
        <f>Calculations!A183</f>
        <v>GT2</v>
      </c>
      <c r="C208" s="32" t="str">
        <f>Calculations!B183</f>
        <v>James Street</v>
      </c>
      <c r="D208" s="13" t="str">
        <f>Calculations!C183</f>
        <v>Gypsy</v>
      </c>
      <c r="E208" s="44">
        <f>Calculations!D183</f>
        <v>0.82528912484100003</v>
      </c>
      <c r="F208" s="53">
        <f>Calculations!H183</f>
        <v>0.82528912484100003</v>
      </c>
      <c r="G208" s="53">
        <f>Calculations!L183</f>
        <v>100</v>
      </c>
      <c r="H208" s="53">
        <f>Calculations!G183</f>
        <v>0</v>
      </c>
      <c r="I208" s="53">
        <f>Calculations!K183</f>
        <v>0</v>
      </c>
      <c r="J208" s="53">
        <f>Calculations!F183</f>
        <v>0</v>
      </c>
      <c r="K208" s="53">
        <f>Calculations!J183</f>
        <v>0</v>
      </c>
      <c r="L208" s="53">
        <f>Calculations!E183</f>
        <v>0</v>
      </c>
      <c r="M208" s="53">
        <f>Calculations!I183</f>
        <v>0</v>
      </c>
      <c r="N208" s="53">
        <f>Calculations!O183</f>
        <v>7.7717050002199996E-3</v>
      </c>
      <c r="O208" s="53">
        <f>Calculations!R183</f>
        <v>0.94169482746029076</v>
      </c>
      <c r="P208" s="53">
        <f>Calculations!N183</f>
        <v>0</v>
      </c>
      <c r="Q208" s="53">
        <f>Calculations!Q183</f>
        <v>0</v>
      </c>
      <c r="R208" s="53">
        <f>Calculations!M183</f>
        <v>0</v>
      </c>
      <c r="S208" s="53">
        <f>Calculations!P183</f>
        <v>0</v>
      </c>
      <c r="T208" s="36"/>
      <c r="U208" s="36" t="s">
        <v>422</v>
      </c>
      <c r="V208" s="43" t="s">
        <v>56</v>
      </c>
      <c r="W208" s="48" t="s">
        <v>428</v>
      </c>
      <c r="X208" s="32" t="s">
        <v>450</v>
      </c>
      <c r="Y208" s="13" t="s">
        <v>450</v>
      </c>
      <c r="Z208" s="13"/>
    </row>
    <row r="209" spans="2:26" ht="25.5" x14ac:dyDescent="0.2">
      <c r="B209" s="13" t="str">
        <f>Calculations!A184</f>
        <v>MBC1</v>
      </c>
      <c r="C209" s="32" t="str">
        <f>Calculations!B184</f>
        <v>L/W Newfield Crescent</v>
      </c>
      <c r="D209" s="13" t="str">
        <f>Calculations!C184</f>
        <v>SHLAA</v>
      </c>
      <c r="E209" s="44">
        <f>Calculations!D184</f>
        <v>4.4436470000000003</v>
      </c>
      <c r="F209" s="53">
        <f>Calculations!H184</f>
        <v>4.1482939999999999</v>
      </c>
      <c r="G209" s="53">
        <f>Calculations!L184</f>
        <v>93.353364927502099</v>
      </c>
      <c r="H209" s="53">
        <f>Calculations!G184</f>
        <v>6.3656000000000004E-2</v>
      </c>
      <c r="I209" s="53">
        <f>Calculations!K184</f>
        <v>1.4325170293679943</v>
      </c>
      <c r="J209" s="53">
        <f>Calculations!F184</f>
        <v>2.0000000000000002E-5</v>
      </c>
      <c r="K209" s="53">
        <f>Calculations!J184</f>
        <v>4.5008075573959856E-4</v>
      </c>
      <c r="L209" s="53">
        <f>Calculations!E184</f>
        <v>0.23167699999999999</v>
      </c>
      <c r="M209" s="53">
        <f>Calculations!I184</f>
        <v>5.2136679623741484</v>
      </c>
      <c r="N209" s="53">
        <f>Calculations!O184</f>
        <v>0.12500500000000001</v>
      </c>
      <c r="O209" s="53">
        <f>Calculations!R184</f>
        <v>2.8131172435614258</v>
      </c>
      <c r="P209" s="53">
        <f>Calculations!N184</f>
        <v>4.8050000000000002E-2</v>
      </c>
      <c r="Q209" s="53">
        <f>Calculations!Q184</f>
        <v>1.0813190156643857</v>
      </c>
      <c r="R209" s="53">
        <f>Calculations!M184</f>
        <v>4.6949999999999999E-2</v>
      </c>
      <c r="S209" s="53">
        <f>Calculations!P184</f>
        <v>1.0565645740987075</v>
      </c>
      <c r="T209" s="36"/>
      <c r="U209" s="36" t="s">
        <v>53</v>
      </c>
      <c r="V209" s="43" t="s">
        <v>55</v>
      </c>
      <c r="W209" s="48" t="s">
        <v>427</v>
      </c>
      <c r="X209" s="32"/>
      <c r="Y209" s="13" t="s">
        <v>455</v>
      </c>
      <c r="Z209" s="13"/>
    </row>
  </sheetData>
  <autoFilter ref="B26:Y209"/>
  <mergeCells count="19">
    <mergeCell ref="C20:C24"/>
    <mergeCell ref="F24:M24"/>
    <mergeCell ref="N24:S24"/>
    <mergeCell ref="F25:G25"/>
    <mergeCell ref="H25:I25"/>
    <mergeCell ref="J25:K25"/>
    <mergeCell ref="L25:M25"/>
    <mergeCell ref="N25:O25"/>
    <mergeCell ref="P25:Q25"/>
    <mergeCell ref="R25:S25"/>
    <mergeCell ref="F9:M9"/>
    <mergeCell ref="N9:S9"/>
    <mergeCell ref="F10:G10"/>
    <mergeCell ref="H10:I10"/>
    <mergeCell ref="J10:K10"/>
    <mergeCell ref="L10:M10"/>
    <mergeCell ref="N10:O10"/>
    <mergeCell ref="P10:Q10"/>
    <mergeCell ref="R10:S10"/>
  </mergeCells>
  <conditionalFormatting sqref="V34:W34 V38:W38 V42:W42 V67:W71 V89:W89 V124:W124 V164:W164 V178:W178 V203:W203 V206:W207 V81:W81 V95:W95 V141:W141 V146:W146 V158:W158 V168:W168 V180:W181 V84:W84 V112:W113 V115:W115 V130:W139 V143:W144 V150:W152 V176:W176 V186:W187 V190:W190 V160:W160 V117:W117 V119:W119 V166:W166 V183:W184 V28:W28 V30:W30 V47:W48 V50:W65 V73:W78 V92:W93 V98:W102 V106:W110 V171:W174 V192:W199 Y105:Z106 Y144:Z145 Y147:Z147 Y155:Z155 Y160:Z160 Y169:Z169 Y180:Z180 Y206:Z206 Y27:Z31 Y74:Z75 Y94:Z96 Y100:Z100 Y115:Z115 Y139:Z139 Y78:Z80 Y82:Z82 Y84:Z86 Y98:Z98 Y102:Z102 Y109:Z109 Y120:Z121 Y123:Z123 Y130:Z130 Y132:Z132 Y136:Z137 B27:U209">
    <cfRule type="expression" dxfId="6" priority="106">
      <formula>$M27&gt;0</formula>
    </cfRule>
    <cfRule type="expression" dxfId="5" priority="107">
      <formula>#REF!&gt;0</formula>
    </cfRule>
    <cfRule type="expression" dxfId="4" priority="108">
      <formula>$K27&gt;0</formula>
    </cfRule>
    <cfRule type="expression" dxfId="3" priority="109">
      <formula>$I27&gt;0</formula>
    </cfRule>
    <cfRule type="expression" dxfId="2" priority="110">
      <formula>$O27&gt;0</formula>
    </cfRule>
    <cfRule type="expression" dxfId="1" priority="111">
      <formula>$Q27&gt;0</formula>
    </cfRule>
    <cfRule type="expression" dxfId="0" priority="112">
      <formula>$S27&gt;0</formula>
    </cfRule>
  </conditionalFormatting>
  <conditionalFormatting sqref="Y49:Z49 Y51:Z51 Y32:Z35 Y61:Z61 Y65:Z68">
    <cfRule type="expression" dxfId="65" priority="87">
      <formula>$M32&gt;0</formula>
    </cfRule>
    <cfRule type="expression" dxfId="64" priority="88">
      <formula>$K32&gt;0</formula>
    </cfRule>
    <cfRule type="expression" dxfId="63" priority="89">
      <formula>$I32&gt;0</formula>
    </cfRule>
    <cfRule type="expression" dxfId="62" priority="90">
      <formula>$O32&gt;0</formula>
    </cfRule>
    <cfRule type="expression" dxfId="61" priority="91">
      <formula>$Q32&gt;0</formula>
    </cfRule>
    <cfRule type="expression" dxfId="60" priority="92">
      <formula>$S32&gt;0</formula>
    </cfRule>
  </conditionalFormatting>
  <conditionalFormatting sqref="V29:W29 V36:W36 V43:W43 V45:W46 V79:W79 V85:W85 V94:W94 V103:W103 V140:W140 V145:W145 V157:W157 V167:W167 V179:W179 V191:W191 V204:W204">
    <cfRule type="expression" dxfId="59" priority="54">
      <formula>$M29&gt;0</formula>
    </cfRule>
    <cfRule type="expression" dxfId="58" priority="55">
      <formula>#REF!&gt;0</formula>
    </cfRule>
    <cfRule type="expression" dxfId="57" priority="56">
      <formula>$K29&gt;0</formula>
    </cfRule>
    <cfRule type="expression" dxfId="56" priority="57">
      <formula>$I29&gt;0</formula>
    </cfRule>
    <cfRule type="expression" dxfId="55" priority="58">
      <formula>$O29&gt;0</formula>
    </cfRule>
    <cfRule type="expression" dxfId="54" priority="59">
      <formula>$Q29&gt;0</formula>
    </cfRule>
    <cfRule type="expression" dxfId="53" priority="60">
      <formula>$S29&gt;0</formula>
    </cfRule>
  </conditionalFormatting>
  <conditionalFormatting sqref="V27:W27 V205:W205 V96:W97 V177:W177 V37:W37 V31:W33 V35:W35 V39:W41 V66:W66 V72:W72 V80:W80 V82:W83 V86:W88 V111:W111 V114:W114 V142:W142 V161:W163 V175:W175 V185:W185 V200:W202 V147:W149 V159:W159 V44:W44 V90:W91 V104:W105 V116:W116 V118:W118 V120:W123 V125:W129 V153:W156 V165:W165 V169:W170 V182:W182 V188:W189 V208:W209">
    <cfRule type="expression" dxfId="52" priority="40">
      <formula>$M27&gt;0</formula>
    </cfRule>
    <cfRule type="expression" dxfId="51" priority="41">
      <formula>#REF!&gt;0</formula>
    </cfRule>
    <cfRule type="expression" dxfId="50" priority="42">
      <formula>$K27&gt;0</formula>
    </cfRule>
    <cfRule type="expression" dxfId="49" priority="43">
      <formula>$I27&gt;0</formula>
    </cfRule>
    <cfRule type="expression" dxfId="48" priority="44">
      <formula>$O27&gt;0</formula>
    </cfRule>
    <cfRule type="expression" dxfId="47" priority="45">
      <formula>$Q27&gt;0</formula>
    </cfRule>
    <cfRule type="expression" dxfId="46" priority="46">
      <formula>$S27&gt;0</formula>
    </cfRule>
  </conditionalFormatting>
  <conditionalFormatting sqref="V49:W49">
    <cfRule type="expression" dxfId="45" priority="33">
      <formula>$M49&gt;0</formula>
    </cfRule>
    <cfRule type="expression" dxfId="44" priority="34">
      <formula>#REF!&gt;0</formula>
    </cfRule>
    <cfRule type="expression" dxfId="43" priority="35">
      <formula>$K49&gt;0</formula>
    </cfRule>
    <cfRule type="expression" dxfId="42" priority="36">
      <formula>$I49&gt;0</formula>
    </cfRule>
    <cfRule type="expression" dxfId="41" priority="37">
      <formula>$O49&gt;0</formula>
    </cfRule>
    <cfRule type="expression" dxfId="40" priority="38">
      <formula>$Q49&gt;0</formula>
    </cfRule>
    <cfRule type="expression" dxfId="39" priority="39">
      <formula>$S49&gt;0</formula>
    </cfRule>
  </conditionalFormatting>
  <conditionalFormatting sqref="X36:X37 X40:X46 X52:X59 X63 X27:X31 X70:X209">
    <cfRule type="expression" dxfId="38" priority="26">
      <formula>$M27&gt;0</formula>
    </cfRule>
    <cfRule type="expression" dxfId="37" priority="27">
      <formula>#REF!&gt;0</formula>
    </cfRule>
    <cfRule type="expression" dxfId="36" priority="28">
      <formula>$K27&gt;0</formula>
    </cfRule>
    <cfRule type="expression" dxfId="35" priority="29">
      <formula>$I27&gt;0</formula>
    </cfRule>
    <cfRule type="expression" dxfId="34" priority="30">
      <formula>$O27&gt;0</formula>
    </cfRule>
    <cfRule type="expression" dxfId="33" priority="31">
      <formula>$Q27&gt;0</formula>
    </cfRule>
    <cfRule type="expression" dxfId="32" priority="32">
      <formula>$S27&gt;0</formula>
    </cfRule>
  </conditionalFormatting>
  <conditionalFormatting sqref="X38:X39 X32:X35 X47:X51 X60:X62 X64:X69">
    <cfRule type="expression" dxfId="31" priority="20">
      <formula>$M32&gt;0</formula>
    </cfRule>
    <cfRule type="expression" dxfId="30" priority="21">
      <formula>$K32&gt;0</formula>
    </cfRule>
    <cfRule type="expression" dxfId="29" priority="22">
      <formula>$I32&gt;0</formula>
    </cfRule>
    <cfRule type="expression" dxfId="28" priority="23">
      <formula>$O32&gt;0</formula>
    </cfRule>
    <cfRule type="expression" dxfId="27" priority="24">
      <formula>$Q32&gt;0</formula>
    </cfRule>
    <cfRule type="expression" dxfId="26" priority="25">
      <formula>$S32&gt;0</formula>
    </cfRule>
  </conditionalFormatting>
  <conditionalFormatting sqref="Y69:Z70 Y62:Z64 Y59:Z60 Y50:Z50 Y47:Z48 Y38:Z39">
    <cfRule type="expression" dxfId="25" priority="13">
      <formula>$M38&gt;0</formula>
    </cfRule>
    <cfRule type="expression" dxfId="24" priority="14">
      <formula>#REF!&gt;0</formula>
    </cfRule>
    <cfRule type="expression" dxfId="23" priority="15">
      <formula>$K38&gt;0</formula>
    </cfRule>
    <cfRule type="expression" dxfId="22" priority="16">
      <formula>$I38&gt;0</formula>
    </cfRule>
    <cfRule type="expression" dxfId="21" priority="17">
      <formula>$O38&gt;0</formula>
    </cfRule>
    <cfRule type="expression" dxfId="20" priority="18">
      <formula>$Q38&gt;0</formula>
    </cfRule>
    <cfRule type="expression" dxfId="19" priority="19">
      <formula>$S38&gt;0</formula>
    </cfRule>
  </conditionalFormatting>
  <conditionalFormatting sqref="Y175:Z179 Y170:Z171 Y161:Z168 Y156:Z159 Y148:Z154 Y146:Z146 Y140:Z140 Y138:Z138 Y112:Z112 Y103:Z103 Y99:Z99 Y92:Z92 Y87:Z89 Y71:Z71 Y181:Z205 Y40:Z41 Y207:Z209">
    <cfRule type="expression" dxfId="18" priority="7">
      <formula>$M40&gt;0</formula>
    </cfRule>
    <cfRule type="expression" dxfId="17" priority="8">
      <formula>$K40&gt;0</formula>
    </cfRule>
    <cfRule type="expression" dxfId="16" priority="9">
      <formula>$I40&gt;0</formula>
    </cfRule>
    <cfRule type="expression" dxfId="15" priority="10">
      <formula>$O40&gt;0</formula>
    </cfRule>
    <cfRule type="expression" dxfId="14" priority="11">
      <formula>$Q40&gt;0</formula>
    </cfRule>
    <cfRule type="expression" dxfId="13" priority="12">
      <formula>$S40&gt;0</formula>
    </cfRule>
  </conditionalFormatting>
  <conditionalFormatting sqref="Y172:Z174 Y141:Z143 Y133:Z135 Y131:Z131 Y124:Z129 Y122:Z122 Y116:Z119 Y113:Z114 Y110:Z111 Y107:Z108 Y104:Z104 Y101:Z101 Y97:Z97 Y93:Z93 Y90:Z91 Y83:Z83 Y81:Z81 Y76:Z77 Y72:Z73 Y52:Z58 Y42:Z46 Y36:Z37">
    <cfRule type="expression" dxfId="12" priority="1">
      <formula>$M36&gt;0</formula>
    </cfRule>
    <cfRule type="expression" dxfId="11" priority="2">
      <formula>$K36&gt;0</formula>
    </cfRule>
    <cfRule type="expression" dxfId="10" priority="3">
      <formula>$I36&gt;0</formula>
    </cfRule>
    <cfRule type="expression" dxfId="9" priority="4">
      <formula>$O36&gt;0</formula>
    </cfRule>
    <cfRule type="expression" dxfId="8" priority="5">
      <formula>$Q36&gt;0</formula>
    </cfRule>
    <cfRule type="expression" dxfId="7" priority="6">
      <formula>$S36&gt;0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zoomScale="85" zoomScaleNormal="85" workbookViewId="0">
      <pane ySplit="1" topLeftCell="A59" activePane="bottomLeft" state="frozen"/>
      <selection pane="bottomLeft" activeCell="O195" sqref="O195"/>
    </sheetView>
  </sheetViews>
  <sheetFormatPr defaultRowHeight="12.75" x14ac:dyDescent="0.2"/>
  <cols>
    <col min="1" max="1" width="9.7109375" style="17" bestFit="1" customWidth="1"/>
    <col min="2" max="2" width="64.85546875" style="17" bestFit="1" customWidth="1"/>
    <col min="3" max="3" width="15.7109375" style="17" bestFit="1" customWidth="1"/>
    <col min="4" max="4" width="16" style="17" bestFit="1" customWidth="1"/>
    <col min="5" max="5" width="13.85546875" style="17" bestFit="1" customWidth="1"/>
    <col min="6" max="6" width="15" style="17" bestFit="1" customWidth="1"/>
    <col min="7" max="7" width="13.85546875" style="17" bestFit="1" customWidth="1"/>
    <col min="8" max="8" width="12.7109375" style="17" bestFit="1" customWidth="1"/>
    <col min="9" max="10" width="11.5703125" style="18" bestFit="1" customWidth="1"/>
    <col min="11" max="11" width="10.5703125" style="18" bestFit="1" customWidth="1"/>
    <col min="12" max="12" width="8.7109375" style="18" bestFit="1" customWidth="1"/>
    <col min="13" max="13" width="15.42578125" style="17" bestFit="1" customWidth="1"/>
    <col min="14" max="14" width="16.5703125" style="17" bestFit="1" customWidth="1"/>
    <col min="15" max="15" width="17.5703125" style="17" bestFit="1" customWidth="1"/>
    <col min="16" max="16" width="13.85546875" style="18" bestFit="1" customWidth="1"/>
    <col min="17" max="17" width="15" style="18" bestFit="1" customWidth="1"/>
    <col min="18" max="18" width="16.140625" style="18" bestFit="1" customWidth="1"/>
    <col min="19" max="16384" width="9.140625" style="17"/>
  </cols>
  <sheetData>
    <row r="1" spans="1:18" x14ac:dyDescent="0.2">
      <c r="A1" s="17" t="s">
        <v>0</v>
      </c>
      <c r="B1" s="17" t="s">
        <v>29</v>
      </c>
      <c r="C1" s="17" t="s">
        <v>1</v>
      </c>
      <c r="D1" s="17" t="s">
        <v>2</v>
      </c>
      <c r="E1" s="17" t="s">
        <v>28</v>
      </c>
      <c r="F1" s="17" t="s">
        <v>26</v>
      </c>
      <c r="G1" s="17" t="s">
        <v>27</v>
      </c>
      <c r="H1" s="17" t="s">
        <v>30</v>
      </c>
      <c r="I1" s="18" t="s">
        <v>3</v>
      </c>
      <c r="J1" s="18" t="s">
        <v>4</v>
      </c>
      <c r="K1" s="18" t="s">
        <v>5</v>
      </c>
      <c r="L1" s="18" t="s">
        <v>25</v>
      </c>
      <c r="M1" s="17" t="s">
        <v>59</v>
      </c>
      <c r="N1" s="17" t="s">
        <v>60</v>
      </c>
      <c r="O1" s="17" t="s">
        <v>61</v>
      </c>
      <c r="P1" s="18" t="s">
        <v>62</v>
      </c>
      <c r="Q1" s="18" t="s">
        <v>63</v>
      </c>
      <c r="R1" s="18" t="s">
        <v>64</v>
      </c>
    </row>
    <row r="2" spans="1:18" ht="15" x14ac:dyDescent="0.25">
      <c r="A2" s="19" t="s">
        <v>68</v>
      </c>
      <c r="B2" s="19" t="s">
        <v>69</v>
      </c>
      <c r="C2" s="19" t="s">
        <v>65</v>
      </c>
      <c r="D2" s="20">
        <v>0.23624899999999999</v>
      </c>
      <c r="E2" s="20">
        <v>0</v>
      </c>
      <c r="F2" s="20">
        <v>0</v>
      </c>
      <c r="G2" s="20">
        <v>0</v>
      </c>
      <c r="H2" s="47">
        <f t="shared" ref="H2:H49" si="0">D2-E2-F2-G2</f>
        <v>0.23624899999999999</v>
      </c>
      <c r="I2" s="21">
        <f t="shared" ref="I2:I48" si="1">E2/D2*100</f>
        <v>0</v>
      </c>
      <c r="J2" s="21">
        <f t="shared" ref="J2:J48" si="2">F2/D2*100</f>
        <v>0</v>
      </c>
      <c r="K2" s="21">
        <f t="shared" ref="K2:K48" si="3">G2/D2*100</f>
        <v>0</v>
      </c>
      <c r="L2" s="21">
        <f t="shared" ref="L2:L48" si="4">H2/D2*100</f>
        <v>100</v>
      </c>
      <c r="M2" s="20">
        <v>0</v>
      </c>
      <c r="N2" s="20">
        <v>0</v>
      </c>
      <c r="O2" s="20">
        <v>1.72E-2</v>
      </c>
      <c r="P2" s="51">
        <f t="shared" ref="P2:P48" si="5">M2/D2*100</f>
        <v>0</v>
      </c>
      <c r="Q2" s="51">
        <f t="shared" ref="Q2:Q48" si="6">N2/D2*100</f>
        <v>0</v>
      </c>
      <c r="R2" s="51">
        <f t="shared" ref="R2:R48" si="7">O2/D2*100</f>
        <v>7.2804540971601996</v>
      </c>
    </row>
    <row r="3" spans="1:18" ht="15" x14ac:dyDescent="0.25">
      <c r="A3" s="19" t="s">
        <v>70</v>
      </c>
      <c r="B3" s="19" t="s">
        <v>71</v>
      </c>
      <c r="C3" s="19" t="s">
        <v>65</v>
      </c>
      <c r="D3" s="20">
        <v>8.6354100000000003</v>
      </c>
      <c r="E3" s="20">
        <v>0</v>
      </c>
      <c r="F3" s="20">
        <v>0</v>
      </c>
      <c r="G3" s="20">
        <v>0</v>
      </c>
      <c r="H3" s="47">
        <f t="shared" si="0"/>
        <v>8.6354100000000003</v>
      </c>
      <c r="I3" s="21">
        <f t="shared" si="1"/>
        <v>0</v>
      </c>
      <c r="J3" s="21">
        <f t="shared" si="2"/>
        <v>0</v>
      </c>
      <c r="K3" s="21">
        <f t="shared" si="3"/>
        <v>0</v>
      </c>
      <c r="L3" s="21">
        <f t="shared" si="4"/>
        <v>100</v>
      </c>
      <c r="M3" s="20">
        <v>0.1675999094</v>
      </c>
      <c r="N3" s="20">
        <v>0.23408401557799999</v>
      </c>
      <c r="O3" s="20">
        <v>1.25375310094</v>
      </c>
      <c r="P3" s="51">
        <f t="shared" si="5"/>
        <v>1.9408448400249669</v>
      </c>
      <c r="Q3" s="51">
        <f t="shared" si="6"/>
        <v>2.7107458195731295</v>
      </c>
      <c r="R3" s="51">
        <f t="shared" si="7"/>
        <v>14.518744343812278</v>
      </c>
    </row>
    <row r="4" spans="1:18" ht="15" x14ac:dyDescent="0.25">
      <c r="A4" s="19" t="s">
        <v>72</v>
      </c>
      <c r="B4" s="19" t="s">
        <v>73</v>
      </c>
      <c r="C4" s="19" t="s">
        <v>65</v>
      </c>
      <c r="D4" s="20">
        <v>2.17069</v>
      </c>
      <c r="E4" s="20">
        <v>0</v>
      </c>
      <c r="F4" s="20">
        <v>0</v>
      </c>
      <c r="G4" s="20">
        <v>0</v>
      </c>
      <c r="H4" s="47">
        <f t="shared" si="0"/>
        <v>2.17069</v>
      </c>
      <c r="I4" s="21">
        <f t="shared" si="1"/>
        <v>0</v>
      </c>
      <c r="J4" s="21">
        <f t="shared" si="2"/>
        <v>0</v>
      </c>
      <c r="K4" s="21">
        <f t="shared" si="3"/>
        <v>0</v>
      </c>
      <c r="L4" s="21">
        <f t="shared" si="4"/>
        <v>100</v>
      </c>
      <c r="M4" s="20">
        <v>0</v>
      </c>
      <c r="N4" s="20">
        <v>7.8274999996599999E-4</v>
      </c>
      <c r="O4" s="20">
        <v>6.4228302500299997E-2</v>
      </c>
      <c r="P4" s="51">
        <f t="shared" si="5"/>
        <v>0</v>
      </c>
      <c r="Q4" s="51">
        <f t="shared" si="6"/>
        <v>3.6059962498836771E-2</v>
      </c>
      <c r="R4" s="51">
        <f t="shared" si="7"/>
        <v>2.9588887634945569</v>
      </c>
    </row>
    <row r="5" spans="1:18" ht="15" x14ac:dyDescent="0.25">
      <c r="A5" s="19" t="s">
        <v>74</v>
      </c>
      <c r="B5" s="19" t="s">
        <v>75</v>
      </c>
      <c r="C5" s="19" t="s">
        <v>65</v>
      </c>
      <c r="D5" s="20">
        <v>3.4023599999999998</v>
      </c>
      <c r="E5" s="20">
        <v>0</v>
      </c>
      <c r="F5" s="20">
        <v>0</v>
      </c>
      <c r="G5" s="20">
        <v>0</v>
      </c>
      <c r="H5" s="47">
        <f t="shared" si="0"/>
        <v>3.4023599999999998</v>
      </c>
      <c r="I5" s="21">
        <f t="shared" si="1"/>
        <v>0</v>
      </c>
      <c r="J5" s="21">
        <f t="shared" si="2"/>
        <v>0</v>
      </c>
      <c r="K5" s="21">
        <f t="shared" si="3"/>
        <v>0</v>
      </c>
      <c r="L5" s="21">
        <f t="shared" si="4"/>
        <v>100</v>
      </c>
      <c r="M5" s="20">
        <v>0.15897083346800001</v>
      </c>
      <c r="N5" s="20">
        <v>0.21831996764700001</v>
      </c>
      <c r="O5" s="20">
        <v>0.38857756998999998</v>
      </c>
      <c r="P5" s="51">
        <f t="shared" si="5"/>
        <v>4.6723695748833167</v>
      </c>
      <c r="Q5" s="51">
        <f t="shared" si="6"/>
        <v>6.4167215593587983</v>
      </c>
      <c r="R5" s="51">
        <f t="shared" si="7"/>
        <v>11.420824662587146</v>
      </c>
    </row>
    <row r="6" spans="1:18" ht="15" x14ac:dyDescent="0.25">
      <c r="A6" s="19" t="s">
        <v>76</v>
      </c>
      <c r="B6" s="19" t="s">
        <v>77</v>
      </c>
      <c r="C6" s="19" t="s">
        <v>65</v>
      </c>
      <c r="D6" s="20">
        <v>0.38110100000000002</v>
      </c>
      <c r="E6" s="20">
        <v>0</v>
      </c>
      <c r="F6" s="20">
        <v>9.2513717645999999E-2</v>
      </c>
      <c r="G6" s="20">
        <v>0.123755165618</v>
      </c>
      <c r="H6" s="47">
        <f t="shared" si="0"/>
        <v>0.16483211673600001</v>
      </c>
      <c r="I6" s="21">
        <f t="shared" si="1"/>
        <v>0</v>
      </c>
      <c r="J6" s="21">
        <f t="shared" si="2"/>
        <v>24.275380449277222</v>
      </c>
      <c r="K6" s="21">
        <f t="shared" si="3"/>
        <v>32.473062421247903</v>
      </c>
      <c r="L6" s="21">
        <f t="shared" si="4"/>
        <v>43.251557129474868</v>
      </c>
      <c r="M6" s="20">
        <v>7.3452005452600004E-4</v>
      </c>
      <c r="N6" s="20">
        <v>5.8901905445900002E-2</v>
      </c>
      <c r="O6" s="20">
        <v>0.203543466068</v>
      </c>
      <c r="P6" s="51">
        <f t="shared" si="5"/>
        <v>0.19273632305504315</v>
      </c>
      <c r="Q6" s="51">
        <f t="shared" si="6"/>
        <v>15.45572051658222</v>
      </c>
      <c r="R6" s="51">
        <f t="shared" si="7"/>
        <v>53.409323530507656</v>
      </c>
    </row>
    <row r="7" spans="1:18" ht="15" x14ac:dyDescent="0.25">
      <c r="A7" s="19" t="s">
        <v>78</v>
      </c>
      <c r="B7" s="19" t="s">
        <v>79</v>
      </c>
      <c r="C7" s="19" t="s">
        <v>65</v>
      </c>
      <c r="D7" s="20">
        <v>1.7470699999999999</v>
      </c>
      <c r="E7" s="20">
        <v>0</v>
      </c>
      <c r="F7" s="20">
        <v>0</v>
      </c>
      <c r="G7" s="20">
        <v>0</v>
      </c>
      <c r="H7" s="47">
        <f t="shared" si="0"/>
        <v>1.7470699999999999</v>
      </c>
      <c r="I7" s="21">
        <f t="shared" si="1"/>
        <v>0</v>
      </c>
      <c r="J7" s="21">
        <f t="shared" si="2"/>
        <v>0</v>
      </c>
      <c r="K7" s="21">
        <f t="shared" si="3"/>
        <v>0</v>
      </c>
      <c r="L7" s="21">
        <f t="shared" si="4"/>
        <v>100</v>
      </c>
      <c r="M7" s="20">
        <v>0</v>
      </c>
      <c r="N7" s="20">
        <v>0</v>
      </c>
      <c r="O7" s="20">
        <v>0</v>
      </c>
      <c r="P7" s="51">
        <f t="shared" si="5"/>
        <v>0</v>
      </c>
      <c r="Q7" s="51">
        <f t="shared" si="6"/>
        <v>0</v>
      </c>
      <c r="R7" s="51">
        <f t="shared" si="7"/>
        <v>0</v>
      </c>
    </row>
    <row r="8" spans="1:18" ht="15" x14ac:dyDescent="0.25">
      <c r="A8" s="19" t="s">
        <v>80</v>
      </c>
      <c r="B8" s="19" t="s">
        <v>81</v>
      </c>
      <c r="C8" s="19" t="s">
        <v>65</v>
      </c>
      <c r="D8" s="20">
        <v>0.46673900000000001</v>
      </c>
      <c r="E8" s="20">
        <v>0</v>
      </c>
      <c r="F8" s="20">
        <v>0</v>
      </c>
      <c r="G8" s="20">
        <v>0</v>
      </c>
      <c r="H8" s="47">
        <f t="shared" si="0"/>
        <v>0.46673900000000001</v>
      </c>
      <c r="I8" s="21">
        <f t="shared" si="1"/>
        <v>0</v>
      </c>
      <c r="J8" s="21">
        <f t="shared" si="2"/>
        <v>0</v>
      </c>
      <c r="K8" s="21">
        <f t="shared" si="3"/>
        <v>0</v>
      </c>
      <c r="L8" s="21">
        <f t="shared" si="4"/>
        <v>100</v>
      </c>
      <c r="M8" s="20">
        <v>0</v>
      </c>
      <c r="N8" s="20">
        <v>0</v>
      </c>
      <c r="O8" s="20">
        <v>1.2993769033399999E-3</v>
      </c>
      <c r="P8" s="51">
        <f t="shared" si="5"/>
        <v>0</v>
      </c>
      <c r="Q8" s="51">
        <f t="shared" si="6"/>
        <v>0</v>
      </c>
      <c r="R8" s="51">
        <f t="shared" si="7"/>
        <v>0.27839475667128732</v>
      </c>
    </row>
    <row r="9" spans="1:18" ht="15" x14ac:dyDescent="0.25">
      <c r="A9" s="19" t="s">
        <v>82</v>
      </c>
      <c r="B9" s="19" t="s">
        <v>83</v>
      </c>
      <c r="C9" s="19" t="s">
        <v>65</v>
      </c>
      <c r="D9" s="20">
        <v>0.40687600000000002</v>
      </c>
      <c r="E9" s="20">
        <v>0</v>
      </c>
      <c r="F9" s="20">
        <v>0</v>
      </c>
      <c r="G9" s="20">
        <v>0</v>
      </c>
      <c r="H9" s="47">
        <f t="shared" si="0"/>
        <v>0.40687600000000002</v>
      </c>
      <c r="I9" s="21">
        <f t="shared" si="1"/>
        <v>0</v>
      </c>
      <c r="J9" s="21">
        <f t="shared" si="2"/>
        <v>0</v>
      </c>
      <c r="K9" s="21">
        <f t="shared" si="3"/>
        <v>0</v>
      </c>
      <c r="L9" s="21">
        <f t="shared" si="4"/>
        <v>100</v>
      </c>
      <c r="M9" s="20">
        <v>1.9895142331699998E-2</v>
      </c>
      <c r="N9" s="20">
        <v>2.30774077118E-3</v>
      </c>
      <c r="O9" s="20">
        <v>6.3316863735400006E-2</v>
      </c>
      <c r="P9" s="51">
        <f t="shared" si="5"/>
        <v>4.8897311052261614</v>
      </c>
      <c r="Q9" s="51">
        <f t="shared" si="6"/>
        <v>0.56718527786844142</v>
      </c>
      <c r="R9" s="51">
        <f t="shared" si="7"/>
        <v>15.561710136601818</v>
      </c>
    </row>
    <row r="10" spans="1:18" ht="15" x14ac:dyDescent="0.25">
      <c r="A10" s="19" t="s">
        <v>84</v>
      </c>
      <c r="B10" s="19" t="s">
        <v>85</v>
      </c>
      <c r="C10" s="19" t="s">
        <v>65</v>
      </c>
      <c r="D10" s="20">
        <v>0.37493100000000001</v>
      </c>
      <c r="E10" s="20">
        <v>0</v>
      </c>
      <c r="F10" s="20">
        <v>0</v>
      </c>
      <c r="G10" s="20">
        <v>0</v>
      </c>
      <c r="H10" s="47">
        <f t="shared" si="0"/>
        <v>0.37493100000000001</v>
      </c>
      <c r="I10" s="21">
        <f t="shared" si="1"/>
        <v>0</v>
      </c>
      <c r="J10" s="21">
        <f t="shared" si="2"/>
        <v>0</v>
      </c>
      <c r="K10" s="21">
        <f t="shared" si="3"/>
        <v>0</v>
      </c>
      <c r="L10" s="21">
        <f t="shared" si="4"/>
        <v>100</v>
      </c>
      <c r="M10" s="20">
        <v>0</v>
      </c>
      <c r="N10" s="20">
        <v>0</v>
      </c>
      <c r="O10" s="20">
        <v>1.57939438413E-3</v>
      </c>
      <c r="P10" s="51">
        <f t="shared" si="5"/>
        <v>0</v>
      </c>
      <c r="Q10" s="51">
        <f t="shared" si="6"/>
        <v>0</v>
      </c>
      <c r="R10" s="51">
        <f t="shared" si="7"/>
        <v>0.42124934564759908</v>
      </c>
    </row>
    <row r="11" spans="1:18" ht="15" x14ac:dyDescent="0.25">
      <c r="A11" s="19" t="s">
        <v>86</v>
      </c>
      <c r="B11" s="19" t="s">
        <v>87</v>
      </c>
      <c r="C11" s="19" t="s">
        <v>65</v>
      </c>
      <c r="D11" s="20">
        <v>0.44858300000000001</v>
      </c>
      <c r="E11" s="20">
        <v>0</v>
      </c>
      <c r="F11" s="20">
        <v>0</v>
      </c>
      <c r="G11" s="20">
        <v>0</v>
      </c>
      <c r="H11" s="47">
        <f t="shared" si="0"/>
        <v>0.44858300000000001</v>
      </c>
      <c r="I11" s="21">
        <f t="shared" si="1"/>
        <v>0</v>
      </c>
      <c r="J11" s="21">
        <f t="shared" si="2"/>
        <v>0</v>
      </c>
      <c r="K11" s="21">
        <f t="shared" si="3"/>
        <v>0</v>
      </c>
      <c r="L11" s="21">
        <f t="shared" si="4"/>
        <v>100</v>
      </c>
      <c r="M11" s="20">
        <v>0</v>
      </c>
      <c r="N11" s="20">
        <v>2.1763002743199999E-4</v>
      </c>
      <c r="O11" s="20">
        <v>0.115579506185</v>
      </c>
      <c r="P11" s="51">
        <f t="shared" si="5"/>
        <v>0</v>
      </c>
      <c r="Q11" s="51">
        <f t="shared" si="6"/>
        <v>4.8514996652124581E-2</v>
      </c>
      <c r="R11" s="51">
        <f t="shared" si="7"/>
        <v>25.765467301480438</v>
      </c>
    </row>
    <row r="12" spans="1:18" ht="15" x14ac:dyDescent="0.25">
      <c r="A12" s="19" t="s">
        <v>88</v>
      </c>
      <c r="B12" s="19" t="s">
        <v>89</v>
      </c>
      <c r="C12" s="19" t="s">
        <v>65</v>
      </c>
      <c r="D12" s="20">
        <v>0.20438600000000001</v>
      </c>
      <c r="E12" s="20">
        <v>0</v>
      </c>
      <c r="F12" s="20">
        <v>0</v>
      </c>
      <c r="G12" s="20">
        <v>0</v>
      </c>
      <c r="H12" s="47">
        <f t="shared" si="0"/>
        <v>0.20438600000000001</v>
      </c>
      <c r="I12" s="21">
        <f t="shared" si="1"/>
        <v>0</v>
      </c>
      <c r="J12" s="21">
        <f t="shared" si="2"/>
        <v>0</v>
      </c>
      <c r="K12" s="21">
        <f t="shared" si="3"/>
        <v>0</v>
      </c>
      <c r="L12" s="21">
        <f t="shared" si="4"/>
        <v>100</v>
      </c>
      <c r="M12" s="20">
        <v>0</v>
      </c>
      <c r="N12" s="20">
        <v>0</v>
      </c>
      <c r="O12" s="20">
        <v>0</v>
      </c>
      <c r="P12" s="51">
        <f t="shared" si="5"/>
        <v>0</v>
      </c>
      <c r="Q12" s="51">
        <f t="shared" si="6"/>
        <v>0</v>
      </c>
      <c r="R12" s="51">
        <f t="shared" si="7"/>
        <v>0</v>
      </c>
    </row>
    <row r="13" spans="1:18" ht="15" x14ac:dyDescent="0.25">
      <c r="A13" s="19" t="s">
        <v>90</v>
      </c>
      <c r="B13" s="19" t="s">
        <v>91</v>
      </c>
      <c r="C13" s="19" t="s">
        <v>65</v>
      </c>
      <c r="D13" s="20">
        <v>5.2824900000000001</v>
      </c>
      <c r="E13" s="20">
        <v>0</v>
      </c>
      <c r="F13" s="20">
        <v>0</v>
      </c>
      <c r="G13" s="20">
        <v>0</v>
      </c>
      <c r="H13" s="47">
        <f t="shared" si="0"/>
        <v>5.2824900000000001</v>
      </c>
      <c r="I13" s="21">
        <f t="shared" si="1"/>
        <v>0</v>
      </c>
      <c r="J13" s="21">
        <f t="shared" si="2"/>
        <v>0</v>
      </c>
      <c r="K13" s="21">
        <f t="shared" si="3"/>
        <v>0</v>
      </c>
      <c r="L13" s="21">
        <f t="shared" si="4"/>
        <v>100</v>
      </c>
      <c r="M13" s="20">
        <v>1.52E-2</v>
      </c>
      <c r="N13" s="20">
        <v>5.5999999999999999E-3</v>
      </c>
      <c r="O13" s="20">
        <v>0.16787756225700001</v>
      </c>
      <c r="P13" s="51">
        <f t="shared" si="5"/>
        <v>0.28774309085298788</v>
      </c>
      <c r="Q13" s="51">
        <f t="shared" si="6"/>
        <v>0.10601061241952185</v>
      </c>
      <c r="R13" s="51">
        <f t="shared" si="7"/>
        <v>3.1780005689930322</v>
      </c>
    </row>
    <row r="14" spans="1:18" ht="15" x14ac:dyDescent="0.25">
      <c r="A14" s="19" t="s">
        <v>92</v>
      </c>
      <c r="B14" s="19" t="s">
        <v>93</v>
      </c>
      <c r="C14" s="19" t="s">
        <v>65</v>
      </c>
      <c r="D14" s="20">
        <v>1.6082399999999999</v>
      </c>
      <c r="E14" s="20">
        <v>0</v>
      </c>
      <c r="F14" s="20">
        <v>0</v>
      </c>
      <c r="G14" s="20">
        <v>0</v>
      </c>
      <c r="H14" s="47">
        <f t="shared" si="0"/>
        <v>1.6082399999999999</v>
      </c>
      <c r="I14" s="21">
        <f t="shared" si="1"/>
        <v>0</v>
      </c>
      <c r="J14" s="21">
        <f t="shared" si="2"/>
        <v>0</v>
      </c>
      <c r="K14" s="21">
        <f t="shared" si="3"/>
        <v>0</v>
      </c>
      <c r="L14" s="21">
        <f t="shared" si="4"/>
        <v>100</v>
      </c>
      <c r="M14" s="20">
        <v>0</v>
      </c>
      <c r="N14" s="20">
        <v>0</v>
      </c>
      <c r="O14" s="20">
        <v>2.10956700001E-2</v>
      </c>
      <c r="P14" s="51">
        <f t="shared" si="5"/>
        <v>0</v>
      </c>
      <c r="Q14" s="51">
        <f t="shared" si="6"/>
        <v>0</v>
      </c>
      <c r="R14" s="51">
        <f t="shared" si="7"/>
        <v>1.3117239964246632</v>
      </c>
    </row>
    <row r="15" spans="1:18" ht="15" x14ac:dyDescent="0.25">
      <c r="A15" s="19" t="s">
        <v>94</v>
      </c>
      <c r="B15" s="19" t="s">
        <v>95</v>
      </c>
      <c r="C15" s="19" t="s">
        <v>65</v>
      </c>
      <c r="D15" s="20">
        <v>2.6772399999999998</v>
      </c>
      <c r="E15" s="20">
        <v>0</v>
      </c>
      <c r="F15" s="20">
        <v>0</v>
      </c>
      <c r="G15" s="20">
        <v>5.3628728893200001E-2</v>
      </c>
      <c r="H15" s="47">
        <f t="shared" si="0"/>
        <v>2.6236112711068</v>
      </c>
      <c r="I15" s="21">
        <f t="shared" si="1"/>
        <v>0</v>
      </c>
      <c r="J15" s="21">
        <f t="shared" si="2"/>
        <v>0</v>
      </c>
      <c r="K15" s="21">
        <f t="shared" si="3"/>
        <v>2.0031349036022177</v>
      </c>
      <c r="L15" s="21">
        <f t="shared" si="4"/>
        <v>97.996865096397784</v>
      </c>
      <c r="M15" s="20">
        <v>0</v>
      </c>
      <c r="N15" s="20">
        <v>0</v>
      </c>
      <c r="O15" s="20">
        <v>2.7468099443899999E-2</v>
      </c>
      <c r="P15" s="51">
        <f t="shared" si="5"/>
        <v>0</v>
      </c>
      <c r="Q15" s="51">
        <f t="shared" si="6"/>
        <v>0</v>
      </c>
      <c r="R15" s="51">
        <f t="shared" si="7"/>
        <v>1.0259856958621565</v>
      </c>
    </row>
    <row r="16" spans="1:18" ht="15" x14ac:dyDescent="0.25">
      <c r="A16" s="19" t="s">
        <v>96</v>
      </c>
      <c r="B16" s="19" t="s">
        <v>97</v>
      </c>
      <c r="C16" s="19" t="s">
        <v>65</v>
      </c>
      <c r="D16" s="20">
        <v>2.8649100000000001</v>
      </c>
      <c r="E16" s="20">
        <v>0</v>
      </c>
      <c r="F16" s="20">
        <v>0</v>
      </c>
      <c r="G16" s="20">
        <v>1.69701704142E-2</v>
      </c>
      <c r="H16" s="47">
        <f t="shared" si="0"/>
        <v>2.8479398295858003</v>
      </c>
      <c r="I16" s="21">
        <f t="shared" si="1"/>
        <v>0</v>
      </c>
      <c r="J16" s="21">
        <f t="shared" si="2"/>
        <v>0</v>
      </c>
      <c r="K16" s="21">
        <f t="shared" si="3"/>
        <v>0.59234567278553252</v>
      </c>
      <c r="L16" s="21">
        <f t="shared" si="4"/>
        <v>99.407654327214473</v>
      </c>
      <c r="M16" s="20">
        <v>3.3896801354900001E-4</v>
      </c>
      <c r="N16" s="20">
        <v>0.306010954542</v>
      </c>
      <c r="O16" s="20">
        <v>0.43034061867899998</v>
      </c>
      <c r="P16" s="51">
        <f t="shared" si="5"/>
        <v>1.1831715954392983E-2</v>
      </c>
      <c r="Q16" s="51">
        <f t="shared" si="6"/>
        <v>10.681346169408464</v>
      </c>
      <c r="R16" s="51">
        <f t="shared" si="7"/>
        <v>15.021086829219765</v>
      </c>
    </row>
    <row r="17" spans="1:18" ht="15" x14ac:dyDescent="0.25">
      <c r="A17" s="19" t="s">
        <v>98</v>
      </c>
      <c r="B17" s="19" t="s">
        <v>99</v>
      </c>
      <c r="C17" s="19" t="s">
        <v>65</v>
      </c>
      <c r="D17" s="20">
        <v>0.970244</v>
      </c>
      <c r="E17" s="20">
        <v>0</v>
      </c>
      <c r="F17" s="20">
        <v>0</v>
      </c>
      <c r="G17" s="20">
        <v>0</v>
      </c>
      <c r="H17" s="47">
        <f t="shared" si="0"/>
        <v>0.970244</v>
      </c>
      <c r="I17" s="21">
        <f t="shared" si="1"/>
        <v>0</v>
      </c>
      <c r="J17" s="21">
        <f t="shared" si="2"/>
        <v>0</v>
      </c>
      <c r="K17" s="21">
        <f t="shared" si="3"/>
        <v>0</v>
      </c>
      <c r="L17" s="21">
        <f t="shared" si="4"/>
        <v>100</v>
      </c>
      <c r="M17" s="20">
        <v>5.2230249993000001E-5</v>
      </c>
      <c r="N17" s="20">
        <v>3.8405353300999999E-4</v>
      </c>
      <c r="O17" s="20">
        <v>2.4775103316000001E-3</v>
      </c>
      <c r="P17" s="51">
        <f t="shared" si="5"/>
        <v>5.3832077284683031E-3</v>
      </c>
      <c r="Q17" s="51">
        <f t="shared" si="6"/>
        <v>3.9583190724188963E-2</v>
      </c>
      <c r="R17" s="51">
        <f t="shared" si="7"/>
        <v>0.25534920407650036</v>
      </c>
    </row>
    <row r="18" spans="1:18" ht="15" x14ac:dyDescent="0.25">
      <c r="A18" s="19" t="s">
        <v>100</v>
      </c>
      <c r="B18" s="19" t="s">
        <v>101</v>
      </c>
      <c r="C18" s="19" t="s">
        <v>65</v>
      </c>
      <c r="D18" s="20">
        <v>0.346723</v>
      </c>
      <c r="E18" s="20">
        <v>0</v>
      </c>
      <c r="F18" s="20">
        <v>0</v>
      </c>
      <c r="G18" s="20">
        <v>0</v>
      </c>
      <c r="H18" s="47">
        <f t="shared" si="0"/>
        <v>0.346723</v>
      </c>
      <c r="I18" s="21">
        <f t="shared" si="1"/>
        <v>0</v>
      </c>
      <c r="J18" s="21">
        <f t="shared" si="2"/>
        <v>0</v>
      </c>
      <c r="K18" s="21">
        <f t="shared" si="3"/>
        <v>0</v>
      </c>
      <c r="L18" s="21">
        <f t="shared" si="4"/>
        <v>100</v>
      </c>
      <c r="M18" s="20">
        <v>0</v>
      </c>
      <c r="N18" s="20">
        <v>1.8453196231400001E-3</v>
      </c>
      <c r="O18" s="20">
        <v>4.6627825837200002E-2</v>
      </c>
      <c r="P18" s="51">
        <f t="shared" si="5"/>
        <v>0</v>
      </c>
      <c r="Q18" s="51">
        <f t="shared" si="6"/>
        <v>0.53221725214075799</v>
      </c>
      <c r="R18" s="51">
        <f t="shared" si="7"/>
        <v>13.44814905189445</v>
      </c>
    </row>
    <row r="19" spans="1:18" ht="15" x14ac:dyDescent="0.25">
      <c r="A19" s="19" t="s">
        <v>102</v>
      </c>
      <c r="B19" s="19" t="s">
        <v>103</v>
      </c>
      <c r="C19" s="19" t="s">
        <v>65</v>
      </c>
      <c r="D19" s="20">
        <v>0.40334999999999999</v>
      </c>
      <c r="E19" s="20">
        <v>0</v>
      </c>
      <c r="F19" s="20">
        <v>0</v>
      </c>
      <c r="G19" s="20">
        <v>0</v>
      </c>
      <c r="H19" s="47">
        <f t="shared" si="0"/>
        <v>0.40334999999999999</v>
      </c>
      <c r="I19" s="21">
        <f t="shared" si="1"/>
        <v>0</v>
      </c>
      <c r="J19" s="21">
        <f t="shared" si="2"/>
        <v>0</v>
      </c>
      <c r="K19" s="21">
        <f t="shared" si="3"/>
        <v>0</v>
      </c>
      <c r="L19" s="21">
        <f t="shared" si="4"/>
        <v>100</v>
      </c>
      <c r="M19" s="20">
        <v>0</v>
      </c>
      <c r="N19" s="20">
        <v>0</v>
      </c>
      <c r="O19" s="20">
        <v>0</v>
      </c>
      <c r="P19" s="51">
        <f t="shared" si="5"/>
        <v>0</v>
      </c>
      <c r="Q19" s="51">
        <f t="shared" si="6"/>
        <v>0</v>
      </c>
      <c r="R19" s="51">
        <f t="shared" si="7"/>
        <v>0</v>
      </c>
    </row>
    <row r="20" spans="1:18" ht="15" x14ac:dyDescent="0.25">
      <c r="A20" s="19" t="s">
        <v>104</v>
      </c>
      <c r="B20" s="19" t="s">
        <v>105</v>
      </c>
      <c r="C20" s="19" t="s">
        <v>65</v>
      </c>
      <c r="D20" s="20">
        <v>0.17485100000000001</v>
      </c>
      <c r="E20" s="20">
        <v>0</v>
      </c>
      <c r="F20" s="20">
        <v>0</v>
      </c>
      <c r="G20" s="20">
        <v>0</v>
      </c>
      <c r="H20" s="47">
        <f t="shared" si="0"/>
        <v>0.17485100000000001</v>
      </c>
      <c r="I20" s="21">
        <f t="shared" si="1"/>
        <v>0</v>
      </c>
      <c r="J20" s="21">
        <f t="shared" si="2"/>
        <v>0</v>
      </c>
      <c r="K20" s="21">
        <f t="shared" si="3"/>
        <v>0</v>
      </c>
      <c r="L20" s="21">
        <f t="shared" si="4"/>
        <v>100</v>
      </c>
      <c r="M20" s="20">
        <v>0</v>
      </c>
      <c r="N20" s="20">
        <v>2.97618113902E-3</v>
      </c>
      <c r="O20" s="20">
        <v>1.7359746080500001E-2</v>
      </c>
      <c r="P20" s="51">
        <f t="shared" si="5"/>
        <v>0</v>
      </c>
      <c r="Q20" s="51">
        <f t="shared" si="6"/>
        <v>1.7021241737364956</v>
      </c>
      <c r="R20" s="51">
        <f t="shared" si="7"/>
        <v>9.9283081483663249</v>
      </c>
    </row>
    <row r="21" spans="1:18" ht="15" x14ac:dyDescent="0.25">
      <c r="A21" s="19" t="s">
        <v>106</v>
      </c>
      <c r="B21" s="19" t="s">
        <v>107</v>
      </c>
      <c r="C21" s="19" t="s">
        <v>65</v>
      </c>
      <c r="D21" s="20">
        <v>0.55528500000000003</v>
      </c>
      <c r="E21" s="20">
        <v>0</v>
      </c>
      <c r="F21" s="20">
        <v>0</v>
      </c>
      <c r="G21" s="20">
        <v>0</v>
      </c>
      <c r="H21" s="47">
        <f t="shared" si="0"/>
        <v>0.55528500000000003</v>
      </c>
      <c r="I21" s="21">
        <f t="shared" si="1"/>
        <v>0</v>
      </c>
      <c r="J21" s="21">
        <f t="shared" si="2"/>
        <v>0</v>
      </c>
      <c r="K21" s="21">
        <f t="shared" si="3"/>
        <v>0</v>
      </c>
      <c r="L21" s="21">
        <f t="shared" si="4"/>
        <v>100</v>
      </c>
      <c r="M21" s="20">
        <v>0</v>
      </c>
      <c r="N21" s="20">
        <v>1.2118095594000001E-2</v>
      </c>
      <c r="O21" s="20">
        <v>1.70504927525E-2</v>
      </c>
      <c r="P21" s="51">
        <f t="shared" si="5"/>
        <v>0</v>
      </c>
      <c r="Q21" s="51">
        <f t="shared" si="6"/>
        <v>2.1823199967584217</v>
      </c>
      <c r="R21" s="51">
        <f t="shared" si="7"/>
        <v>3.0705840698920372</v>
      </c>
    </row>
    <row r="22" spans="1:18" ht="15" x14ac:dyDescent="0.25">
      <c r="A22" s="19" t="s">
        <v>108</v>
      </c>
      <c r="B22" s="19" t="s">
        <v>109</v>
      </c>
      <c r="C22" s="19" t="s">
        <v>65</v>
      </c>
      <c r="D22" s="20">
        <v>6.1645800000000001E-2</v>
      </c>
      <c r="E22" s="20">
        <v>0</v>
      </c>
      <c r="F22" s="20">
        <v>0</v>
      </c>
      <c r="G22" s="20">
        <v>0</v>
      </c>
      <c r="H22" s="47">
        <f t="shared" si="0"/>
        <v>6.1645800000000001E-2</v>
      </c>
      <c r="I22" s="21">
        <f t="shared" si="1"/>
        <v>0</v>
      </c>
      <c r="J22" s="21">
        <f t="shared" si="2"/>
        <v>0</v>
      </c>
      <c r="K22" s="21">
        <f t="shared" si="3"/>
        <v>0</v>
      </c>
      <c r="L22" s="21">
        <f t="shared" si="4"/>
        <v>100</v>
      </c>
      <c r="M22" s="20">
        <v>9.7416177633699997E-4</v>
      </c>
      <c r="N22" s="20">
        <v>1.7507391640500001E-2</v>
      </c>
      <c r="O22" s="20">
        <v>4.3164200172599997E-2</v>
      </c>
      <c r="P22" s="51">
        <f t="shared" si="5"/>
        <v>1.5802565241054538</v>
      </c>
      <c r="Q22" s="51">
        <f t="shared" si="6"/>
        <v>28.399974759837654</v>
      </c>
      <c r="R22" s="51">
        <f t="shared" si="7"/>
        <v>70.019693430209344</v>
      </c>
    </row>
    <row r="23" spans="1:18" ht="15" x14ac:dyDescent="0.25">
      <c r="A23" s="19" t="s">
        <v>110</v>
      </c>
      <c r="B23" s="19" t="s">
        <v>111</v>
      </c>
      <c r="C23" s="19" t="s">
        <v>65</v>
      </c>
      <c r="D23" s="20">
        <v>0.53463799999999995</v>
      </c>
      <c r="E23" s="20">
        <v>0</v>
      </c>
      <c r="F23" s="20">
        <v>0.288400688648</v>
      </c>
      <c r="G23" s="20">
        <v>0.19001694957900001</v>
      </c>
      <c r="H23" s="47">
        <f t="shared" si="0"/>
        <v>5.6220361772999938E-2</v>
      </c>
      <c r="I23" s="21">
        <f t="shared" si="1"/>
        <v>0</v>
      </c>
      <c r="J23" s="21">
        <f t="shared" si="2"/>
        <v>53.943170640321128</v>
      </c>
      <c r="K23" s="21">
        <f t="shared" si="3"/>
        <v>35.541235299211813</v>
      </c>
      <c r="L23" s="21">
        <f t="shared" si="4"/>
        <v>10.515594060467071</v>
      </c>
      <c r="M23" s="20">
        <v>0</v>
      </c>
      <c r="N23" s="20">
        <v>1.5011097068899999E-3</v>
      </c>
      <c r="O23" s="20">
        <v>0.103648691763</v>
      </c>
      <c r="P23" s="51">
        <f t="shared" si="5"/>
        <v>0</v>
      </c>
      <c r="Q23" s="51">
        <f t="shared" si="6"/>
        <v>0.28077123341214055</v>
      </c>
      <c r="R23" s="51">
        <f t="shared" si="7"/>
        <v>19.386704978508824</v>
      </c>
    </row>
    <row r="24" spans="1:18" ht="15" x14ac:dyDescent="0.25">
      <c r="A24" s="19" t="s">
        <v>112</v>
      </c>
      <c r="B24" s="19" t="s">
        <v>113</v>
      </c>
      <c r="C24" s="19" t="s">
        <v>65</v>
      </c>
      <c r="D24" s="20">
        <v>14.370200000000001</v>
      </c>
      <c r="E24" s="20">
        <v>0</v>
      </c>
      <c r="F24" s="20">
        <v>0.24214288396700001</v>
      </c>
      <c r="G24" s="20">
        <v>5.4187948051900002E-4</v>
      </c>
      <c r="H24" s="47">
        <f t="shared" si="0"/>
        <v>14.127515236552481</v>
      </c>
      <c r="I24" s="21">
        <f t="shared" si="1"/>
        <v>0</v>
      </c>
      <c r="J24" s="21">
        <f t="shared" si="2"/>
        <v>1.6850348914211353</v>
      </c>
      <c r="K24" s="21">
        <f t="shared" si="3"/>
        <v>3.7708555240636875E-3</v>
      </c>
      <c r="L24" s="21">
        <f t="shared" si="4"/>
        <v>98.311194253054808</v>
      </c>
      <c r="M24" s="20">
        <v>3.9520954390600001E-2</v>
      </c>
      <c r="N24" s="20">
        <v>4.7079462764199997E-2</v>
      </c>
      <c r="O24" s="20">
        <v>0.25758138209199999</v>
      </c>
      <c r="P24" s="51">
        <f t="shared" si="5"/>
        <v>0.27502021120513287</v>
      </c>
      <c r="Q24" s="51">
        <f t="shared" si="6"/>
        <v>0.32761870234373908</v>
      </c>
      <c r="R24" s="51">
        <f t="shared" si="7"/>
        <v>1.7924690129016991</v>
      </c>
    </row>
    <row r="25" spans="1:18" ht="15" x14ac:dyDescent="0.25">
      <c r="A25" s="19" t="s">
        <v>114</v>
      </c>
      <c r="B25" s="19" t="s">
        <v>115</v>
      </c>
      <c r="C25" s="19" t="s">
        <v>65</v>
      </c>
      <c r="D25" s="20">
        <v>1.0745</v>
      </c>
      <c r="E25" s="20">
        <v>0</v>
      </c>
      <c r="F25" s="20">
        <v>0</v>
      </c>
      <c r="G25" s="20">
        <v>0</v>
      </c>
      <c r="H25" s="47">
        <f t="shared" si="0"/>
        <v>1.0745</v>
      </c>
      <c r="I25" s="21">
        <f t="shared" si="1"/>
        <v>0</v>
      </c>
      <c r="J25" s="21">
        <f t="shared" si="2"/>
        <v>0</v>
      </c>
      <c r="K25" s="21">
        <f t="shared" si="3"/>
        <v>0</v>
      </c>
      <c r="L25" s="21">
        <f t="shared" si="4"/>
        <v>100</v>
      </c>
      <c r="M25" s="20">
        <v>3.44E-2</v>
      </c>
      <c r="N25" s="20">
        <v>9.1200000000000003E-2</v>
      </c>
      <c r="O25" s="20">
        <v>9.4957708358300003E-2</v>
      </c>
      <c r="P25" s="51">
        <f t="shared" si="5"/>
        <v>3.2014890646812471</v>
      </c>
      <c r="Q25" s="51">
        <f t="shared" si="6"/>
        <v>8.4876686831084225</v>
      </c>
      <c r="R25" s="51">
        <f t="shared" si="7"/>
        <v>8.8373856080316422</v>
      </c>
    </row>
    <row r="26" spans="1:18" ht="15" x14ac:dyDescent="0.25">
      <c r="A26" s="19" t="s">
        <v>116</v>
      </c>
      <c r="B26" s="19" t="s">
        <v>117</v>
      </c>
      <c r="C26" s="19" t="s">
        <v>65</v>
      </c>
      <c r="D26" s="20">
        <v>0.99082599999999998</v>
      </c>
      <c r="E26" s="20">
        <v>0</v>
      </c>
      <c r="F26" s="20">
        <v>0</v>
      </c>
      <c r="G26" s="20">
        <v>0</v>
      </c>
      <c r="H26" s="47">
        <f t="shared" si="0"/>
        <v>0.99082599999999998</v>
      </c>
      <c r="I26" s="21">
        <f t="shared" si="1"/>
        <v>0</v>
      </c>
      <c r="J26" s="21">
        <f t="shared" si="2"/>
        <v>0</v>
      </c>
      <c r="K26" s="21">
        <f t="shared" si="3"/>
        <v>0</v>
      </c>
      <c r="L26" s="21">
        <f t="shared" si="4"/>
        <v>100</v>
      </c>
      <c r="M26" s="20">
        <v>3.0551274706600001E-3</v>
      </c>
      <c r="N26" s="20">
        <v>6.2382521422099997E-2</v>
      </c>
      <c r="O26" s="20">
        <v>6.2991871465000002E-2</v>
      </c>
      <c r="P26" s="51">
        <f t="shared" si="5"/>
        <v>0.30834147172762927</v>
      </c>
      <c r="Q26" s="51">
        <f t="shared" si="6"/>
        <v>6.2960117540415776</v>
      </c>
      <c r="R26" s="51">
        <f t="shared" si="7"/>
        <v>6.3575109519734037</v>
      </c>
    </row>
    <row r="27" spans="1:18" ht="15" x14ac:dyDescent="0.25">
      <c r="A27" s="19" t="s">
        <v>118</v>
      </c>
      <c r="B27" s="19" t="s">
        <v>119</v>
      </c>
      <c r="C27" s="19" t="s">
        <v>65</v>
      </c>
      <c r="D27" s="20">
        <v>0.18224199999999999</v>
      </c>
      <c r="E27" s="20">
        <v>0</v>
      </c>
      <c r="F27" s="20">
        <v>0</v>
      </c>
      <c r="G27" s="20">
        <v>0</v>
      </c>
      <c r="H27" s="47">
        <f t="shared" si="0"/>
        <v>0.18224199999999999</v>
      </c>
      <c r="I27" s="21">
        <f t="shared" si="1"/>
        <v>0</v>
      </c>
      <c r="J27" s="21">
        <f t="shared" si="2"/>
        <v>0</v>
      </c>
      <c r="K27" s="21">
        <f t="shared" si="3"/>
        <v>0</v>
      </c>
      <c r="L27" s="21">
        <f t="shared" si="4"/>
        <v>100</v>
      </c>
      <c r="M27" s="20">
        <v>0</v>
      </c>
      <c r="N27" s="20">
        <v>0</v>
      </c>
      <c r="O27" s="20">
        <v>0</v>
      </c>
      <c r="P27" s="51">
        <f t="shared" si="5"/>
        <v>0</v>
      </c>
      <c r="Q27" s="51">
        <f t="shared" si="6"/>
        <v>0</v>
      </c>
      <c r="R27" s="51">
        <f t="shared" si="7"/>
        <v>0</v>
      </c>
    </row>
    <row r="28" spans="1:18" ht="15" x14ac:dyDescent="0.25">
      <c r="A28" s="19" t="s">
        <v>120</v>
      </c>
      <c r="B28" s="19" t="s">
        <v>121</v>
      </c>
      <c r="C28" s="19" t="s">
        <v>65</v>
      </c>
      <c r="D28" s="20">
        <v>0.28495100000000001</v>
      </c>
      <c r="E28" s="20">
        <v>0</v>
      </c>
      <c r="F28" s="20">
        <v>0</v>
      </c>
      <c r="G28" s="20">
        <v>0</v>
      </c>
      <c r="H28" s="47">
        <f t="shared" si="0"/>
        <v>0.28495100000000001</v>
      </c>
      <c r="I28" s="21">
        <f t="shared" si="1"/>
        <v>0</v>
      </c>
      <c r="J28" s="21">
        <f t="shared" si="2"/>
        <v>0</v>
      </c>
      <c r="K28" s="21">
        <f t="shared" si="3"/>
        <v>0</v>
      </c>
      <c r="L28" s="21">
        <f t="shared" si="4"/>
        <v>100</v>
      </c>
      <c r="M28" s="20">
        <v>0</v>
      </c>
      <c r="N28" s="20">
        <v>0</v>
      </c>
      <c r="O28" s="20">
        <v>0</v>
      </c>
      <c r="P28" s="51">
        <f t="shared" si="5"/>
        <v>0</v>
      </c>
      <c r="Q28" s="51">
        <f t="shared" si="6"/>
        <v>0</v>
      </c>
      <c r="R28" s="51">
        <f t="shared" si="7"/>
        <v>0</v>
      </c>
    </row>
    <row r="29" spans="1:18" ht="15" x14ac:dyDescent="0.25">
      <c r="A29" s="19" t="s">
        <v>122</v>
      </c>
      <c r="B29" s="19" t="s">
        <v>123</v>
      </c>
      <c r="C29" s="19" t="s">
        <v>65</v>
      </c>
      <c r="D29" s="20">
        <v>0.13137099999999999</v>
      </c>
      <c r="E29" s="20">
        <v>0</v>
      </c>
      <c r="F29" s="20">
        <v>0</v>
      </c>
      <c r="G29" s="20">
        <v>0</v>
      </c>
      <c r="H29" s="47">
        <f t="shared" si="0"/>
        <v>0.13137099999999999</v>
      </c>
      <c r="I29" s="21">
        <f t="shared" si="1"/>
        <v>0</v>
      </c>
      <c r="J29" s="21">
        <f t="shared" si="2"/>
        <v>0</v>
      </c>
      <c r="K29" s="21">
        <f t="shared" si="3"/>
        <v>0</v>
      </c>
      <c r="L29" s="21">
        <f t="shared" si="4"/>
        <v>100</v>
      </c>
      <c r="M29" s="20">
        <v>0</v>
      </c>
      <c r="N29" s="20">
        <v>0</v>
      </c>
      <c r="O29" s="20">
        <v>0</v>
      </c>
      <c r="P29" s="51">
        <f t="shared" si="5"/>
        <v>0</v>
      </c>
      <c r="Q29" s="51">
        <f t="shared" si="6"/>
        <v>0</v>
      </c>
      <c r="R29" s="51">
        <f t="shared" si="7"/>
        <v>0</v>
      </c>
    </row>
    <row r="30" spans="1:18" ht="15" x14ac:dyDescent="0.25">
      <c r="A30" s="19" t="s">
        <v>124</v>
      </c>
      <c r="B30" s="19" t="s">
        <v>125</v>
      </c>
      <c r="C30" s="19" t="s">
        <v>65</v>
      </c>
      <c r="D30" s="20">
        <v>7.9361000000000001E-2</v>
      </c>
      <c r="E30" s="20">
        <v>0</v>
      </c>
      <c r="F30" s="20">
        <v>0</v>
      </c>
      <c r="G30" s="20">
        <v>0</v>
      </c>
      <c r="H30" s="47">
        <f t="shared" si="0"/>
        <v>7.9361000000000001E-2</v>
      </c>
      <c r="I30" s="21">
        <f t="shared" si="1"/>
        <v>0</v>
      </c>
      <c r="J30" s="21">
        <f t="shared" si="2"/>
        <v>0</v>
      </c>
      <c r="K30" s="21">
        <f t="shared" si="3"/>
        <v>0</v>
      </c>
      <c r="L30" s="21">
        <f t="shared" si="4"/>
        <v>100</v>
      </c>
      <c r="M30" s="20">
        <v>0</v>
      </c>
      <c r="N30" s="20">
        <v>0</v>
      </c>
      <c r="O30" s="20">
        <v>1.6972739277899999E-4</v>
      </c>
      <c r="P30" s="51">
        <f t="shared" si="5"/>
        <v>0</v>
      </c>
      <c r="Q30" s="51">
        <f t="shared" si="6"/>
        <v>0</v>
      </c>
      <c r="R30" s="51">
        <f t="shared" si="7"/>
        <v>0.21386750769143534</v>
      </c>
    </row>
    <row r="31" spans="1:18" ht="15" x14ac:dyDescent="0.25">
      <c r="A31" s="19" t="s">
        <v>126</v>
      </c>
      <c r="B31" s="19" t="s">
        <v>127</v>
      </c>
      <c r="C31" s="19" t="s">
        <v>65</v>
      </c>
      <c r="D31" s="20">
        <v>0.28732600000000003</v>
      </c>
      <c r="E31" s="20">
        <v>0</v>
      </c>
      <c r="F31" s="20">
        <v>0</v>
      </c>
      <c r="G31" s="20">
        <v>0</v>
      </c>
      <c r="H31" s="47">
        <f t="shared" si="0"/>
        <v>0.28732600000000003</v>
      </c>
      <c r="I31" s="21">
        <f t="shared" si="1"/>
        <v>0</v>
      </c>
      <c r="J31" s="21">
        <f t="shared" si="2"/>
        <v>0</v>
      </c>
      <c r="K31" s="21">
        <f t="shared" si="3"/>
        <v>0</v>
      </c>
      <c r="L31" s="21">
        <f t="shared" si="4"/>
        <v>100</v>
      </c>
      <c r="M31" s="20">
        <v>0</v>
      </c>
      <c r="N31" s="20">
        <v>0</v>
      </c>
      <c r="O31" s="20">
        <v>8.2249127698900005E-4</v>
      </c>
      <c r="P31" s="51">
        <f t="shared" si="5"/>
        <v>0</v>
      </c>
      <c r="Q31" s="51">
        <f t="shared" si="6"/>
        <v>0</v>
      </c>
      <c r="R31" s="51">
        <f t="shared" si="7"/>
        <v>0.28625717024877662</v>
      </c>
    </row>
    <row r="32" spans="1:18" ht="15" x14ac:dyDescent="0.25">
      <c r="A32" s="19" t="s">
        <v>128</v>
      </c>
      <c r="B32" s="19" t="s">
        <v>129</v>
      </c>
      <c r="C32" s="19" t="s">
        <v>65</v>
      </c>
      <c r="D32" s="20">
        <v>7.0590899999999998E-2</v>
      </c>
      <c r="E32" s="20">
        <v>0</v>
      </c>
      <c r="F32" s="20">
        <v>0</v>
      </c>
      <c r="G32" s="20">
        <v>0</v>
      </c>
      <c r="H32" s="47">
        <f t="shared" si="0"/>
        <v>7.0590899999999998E-2</v>
      </c>
      <c r="I32" s="21">
        <f t="shared" si="1"/>
        <v>0</v>
      </c>
      <c r="J32" s="21">
        <f t="shared" si="2"/>
        <v>0</v>
      </c>
      <c r="K32" s="21">
        <f t="shared" si="3"/>
        <v>0</v>
      </c>
      <c r="L32" s="21">
        <f t="shared" si="4"/>
        <v>100</v>
      </c>
      <c r="M32" s="20">
        <v>0</v>
      </c>
      <c r="N32" s="20">
        <v>0</v>
      </c>
      <c r="O32" s="20">
        <v>0</v>
      </c>
      <c r="P32" s="51">
        <f t="shared" si="5"/>
        <v>0</v>
      </c>
      <c r="Q32" s="51">
        <f t="shared" si="6"/>
        <v>0</v>
      </c>
      <c r="R32" s="51">
        <f t="shared" si="7"/>
        <v>0</v>
      </c>
    </row>
    <row r="33" spans="1:18" ht="15" x14ac:dyDescent="0.25">
      <c r="A33" s="19" t="s">
        <v>130</v>
      </c>
      <c r="B33" s="19" t="s">
        <v>131</v>
      </c>
      <c r="C33" s="19" t="s">
        <v>65</v>
      </c>
      <c r="D33" s="20">
        <v>0.51534100000000005</v>
      </c>
      <c r="E33" s="20">
        <v>0</v>
      </c>
      <c r="F33" s="20">
        <v>0</v>
      </c>
      <c r="G33" s="20">
        <v>0</v>
      </c>
      <c r="H33" s="47">
        <f t="shared" si="0"/>
        <v>0.51534100000000005</v>
      </c>
      <c r="I33" s="21">
        <f t="shared" si="1"/>
        <v>0</v>
      </c>
      <c r="J33" s="21">
        <f t="shared" si="2"/>
        <v>0</v>
      </c>
      <c r="K33" s="21">
        <f t="shared" si="3"/>
        <v>0</v>
      </c>
      <c r="L33" s="21">
        <f t="shared" si="4"/>
        <v>100</v>
      </c>
      <c r="M33" s="20">
        <v>0</v>
      </c>
      <c r="N33" s="20">
        <v>0</v>
      </c>
      <c r="O33" s="20">
        <v>0</v>
      </c>
      <c r="P33" s="51">
        <f t="shared" si="5"/>
        <v>0</v>
      </c>
      <c r="Q33" s="51">
        <f t="shared" si="6"/>
        <v>0</v>
      </c>
      <c r="R33" s="51">
        <f t="shared" si="7"/>
        <v>0</v>
      </c>
    </row>
    <row r="34" spans="1:18" ht="15" x14ac:dyDescent="0.25">
      <c r="A34" s="19" t="s">
        <v>132</v>
      </c>
      <c r="B34" s="19" t="s">
        <v>133</v>
      </c>
      <c r="C34" s="19" t="s">
        <v>65</v>
      </c>
      <c r="D34" s="20">
        <v>3.65124E-2</v>
      </c>
      <c r="E34" s="20">
        <v>0</v>
      </c>
      <c r="F34" s="20">
        <v>0</v>
      </c>
      <c r="G34" s="20">
        <v>0</v>
      </c>
      <c r="H34" s="47">
        <f t="shared" si="0"/>
        <v>3.65124E-2</v>
      </c>
      <c r="I34" s="21">
        <f t="shared" si="1"/>
        <v>0</v>
      </c>
      <c r="J34" s="21">
        <f t="shared" si="2"/>
        <v>0</v>
      </c>
      <c r="K34" s="21">
        <f t="shared" si="3"/>
        <v>0</v>
      </c>
      <c r="L34" s="21">
        <f t="shared" si="4"/>
        <v>100</v>
      </c>
      <c r="M34" s="20">
        <v>0</v>
      </c>
      <c r="N34" s="20">
        <v>0</v>
      </c>
      <c r="O34" s="20">
        <v>0</v>
      </c>
      <c r="P34" s="51">
        <f t="shared" si="5"/>
        <v>0</v>
      </c>
      <c r="Q34" s="51">
        <f t="shared" si="6"/>
        <v>0</v>
      </c>
      <c r="R34" s="51">
        <f t="shared" si="7"/>
        <v>0</v>
      </c>
    </row>
    <row r="35" spans="1:18" ht="15" x14ac:dyDescent="0.25">
      <c r="A35" s="19" t="s">
        <v>134</v>
      </c>
      <c r="B35" s="19" t="s">
        <v>135</v>
      </c>
      <c r="C35" s="19" t="s">
        <v>65</v>
      </c>
      <c r="D35" s="20">
        <v>0.19065299999999999</v>
      </c>
      <c r="E35" s="20">
        <v>0</v>
      </c>
      <c r="F35" s="20">
        <v>0</v>
      </c>
      <c r="G35" s="20">
        <v>0</v>
      </c>
      <c r="H35" s="47">
        <f t="shared" si="0"/>
        <v>0.19065299999999999</v>
      </c>
      <c r="I35" s="21">
        <f t="shared" si="1"/>
        <v>0</v>
      </c>
      <c r="J35" s="21">
        <f t="shared" si="2"/>
        <v>0</v>
      </c>
      <c r="K35" s="21">
        <f t="shared" si="3"/>
        <v>0</v>
      </c>
      <c r="L35" s="21">
        <f t="shared" si="4"/>
        <v>100</v>
      </c>
      <c r="M35" s="20">
        <v>0</v>
      </c>
      <c r="N35" s="20">
        <v>0</v>
      </c>
      <c r="O35" s="20">
        <v>0</v>
      </c>
      <c r="P35" s="51">
        <f t="shared" si="5"/>
        <v>0</v>
      </c>
      <c r="Q35" s="51">
        <f t="shared" si="6"/>
        <v>0</v>
      </c>
      <c r="R35" s="51">
        <f t="shared" si="7"/>
        <v>0</v>
      </c>
    </row>
    <row r="36" spans="1:18" ht="15" x14ac:dyDescent="0.25">
      <c r="A36" s="19" t="s">
        <v>136</v>
      </c>
      <c r="B36" s="19" t="s">
        <v>137</v>
      </c>
      <c r="C36" s="19" t="s">
        <v>65</v>
      </c>
      <c r="D36" s="20">
        <v>0.25305699999999998</v>
      </c>
      <c r="E36" s="20">
        <v>0</v>
      </c>
      <c r="F36" s="20">
        <v>0</v>
      </c>
      <c r="G36" s="20">
        <v>0</v>
      </c>
      <c r="H36" s="47">
        <f t="shared" si="0"/>
        <v>0.25305699999999998</v>
      </c>
      <c r="I36" s="21">
        <f t="shared" si="1"/>
        <v>0</v>
      </c>
      <c r="J36" s="21">
        <f t="shared" si="2"/>
        <v>0</v>
      </c>
      <c r="K36" s="21">
        <f t="shared" si="3"/>
        <v>0</v>
      </c>
      <c r="L36" s="21">
        <f t="shared" si="4"/>
        <v>100</v>
      </c>
      <c r="M36" s="20">
        <v>3.8085080026100003E-5</v>
      </c>
      <c r="N36" s="20">
        <v>4.6057185295700001E-4</v>
      </c>
      <c r="O36" s="20">
        <v>2.4986604993799998E-3</v>
      </c>
      <c r="P36" s="51">
        <f t="shared" si="5"/>
        <v>1.5050000603065715E-2</v>
      </c>
      <c r="Q36" s="51">
        <f t="shared" si="6"/>
        <v>0.18200320598007566</v>
      </c>
      <c r="R36" s="51">
        <f t="shared" si="7"/>
        <v>0.98739039006231799</v>
      </c>
    </row>
    <row r="37" spans="1:18" ht="15" x14ac:dyDescent="0.25">
      <c r="A37" s="19" t="s">
        <v>138</v>
      </c>
      <c r="B37" s="19" t="s">
        <v>139</v>
      </c>
      <c r="C37" s="19" t="s">
        <v>65</v>
      </c>
      <c r="D37" s="20">
        <v>8.8994699999999996E-2</v>
      </c>
      <c r="E37" s="20">
        <v>0</v>
      </c>
      <c r="F37" s="20">
        <v>0</v>
      </c>
      <c r="G37" s="20">
        <v>0</v>
      </c>
      <c r="H37" s="47">
        <f t="shared" si="0"/>
        <v>8.8994699999999996E-2</v>
      </c>
      <c r="I37" s="21">
        <f t="shared" si="1"/>
        <v>0</v>
      </c>
      <c r="J37" s="21">
        <f t="shared" si="2"/>
        <v>0</v>
      </c>
      <c r="K37" s="21">
        <f t="shared" si="3"/>
        <v>0</v>
      </c>
      <c r="L37" s="21">
        <f t="shared" si="4"/>
        <v>100</v>
      </c>
      <c r="M37" s="20">
        <v>0</v>
      </c>
      <c r="N37" s="20">
        <v>0</v>
      </c>
      <c r="O37" s="20">
        <v>0</v>
      </c>
      <c r="P37" s="51">
        <f t="shared" si="5"/>
        <v>0</v>
      </c>
      <c r="Q37" s="51">
        <f t="shared" si="6"/>
        <v>0</v>
      </c>
      <c r="R37" s="51">
        <f t="shared" si="7"/>
        <v>0</v>
      </c>
    </row>
    <row r="38" spans="1:18" ht="15" x14ac:dyDescent="0.25">
      <c r="A38" s="19" t="s">
        <v>140</v>
      </c>
      <c r="B38" s="19" t="s">
        <v>141</v>
      </c>
      <c r="C38" s="19" t="s">
        <v>65</v>
      </c>
      <c r="D38" s="20">
        <v>5.4333699999999999E-2</v>
      </c>
      <c r="E38" s="20">
        <v>0</v>
      </c>
      <c r="F38" s="20">
        <v>0</v>
      </c>
      <c r="G38" s="20">
        <v>0</v>
      </c>
      <c r="H38" s="47">
        <f t="shared" si="0"/>
        <v>5.4333699999999999E-2</v>
      </c>
      <c r="I38" s="21">
        <f t="shared" si="1"/>
        <v>0</v>
      </c>
      <c r="J38" s="21">
        <f t="shared" si="2"/>
        <v>0</v>
      </c>
      <c r="K38" s="21">
        <f t="shared" si="3"/>
        <v>0</v>
      </c>
      <c r="L38" s="21">
        <f t="shared" si="4"/>
        <v>100</v>
      </c>
      <c r="M38" s="20">
        <v>0</v>
      </c>
      <c r="N38" s="20">
        <v>0</v>
      </c>
      <c r="O38" s="20">
        <v>0</v>
      </c>
      <c r="P38" s="51">
        <f t="shared" si="5"/>
        <v>0</v>
      </c>
      <c r="Q38" s="51">
        <f t="shared" si="6"/>
        <v>0</v>
      </c>
      <c r="R38" s="51">
        <f t="shared" si="7"/>
        <v>0</v>
      </c>
    </row>
    <row r="39" spans="1:18" ht="15" x14ac:dyDescent="0.25">
      <c r="A39" s="19" t="s">
        <v>142</v>
      </c>
      <c r="B39" s="19" t="s">
        <v>143</v>
      </c>
      <c r="C39" s="19" t="s">
        <v>65</v>
      </c>
      <c r="D39" s="20">
        <v>3.1669999999999997E-2</v>
      </c>
      <c r="E39" s="20">
        <v>0</v>
      </c>
      <c r="F39" s="20">
        <v>0</v>
      </c>
      <c r="G39" s="20">
        <v>0</v>
      </c>
      <c r="H39" s="47">
        <f t="shared" si="0"/>
        <v>3.1669999999999997E-2</v>
      </c>
      <c r="I39" s="21">
        <f t="shared" si="1"/>
        <v>0</v>
      </c>
      <c r="J39" s="21">
        <f t="shared" si="2"/>
        <v>0</v>
      </c>
      <c r="K39" s="21">
        <f t="shared" si="3"/>
        <v>0</v>
      </c>
      <c r="L39" s="21">
        <f t="shared" si="4"/>
        <v>100</v>
      </c>
      <c r="M39" s="20">
        <v>0</v>
      </c>
      <c r="N39" s="20">
        <v>0</v>
      </c>
      <c r="O39" s="20">
        <v>0</v>
      </c>
      <c r="P39" s="51">
        <f t="shared" si="5"/>
        <v>0</v>
      </c>
      <c r="Q39" s="51">
        <f t="shared" si="6"/>
        <v>0</v>
      </c>
      <c r="R39" s="51">
        <f t="shared" si="7"/>
        <v>0</v>
      </c>
    </row>
    <row r="40" spans="1:18" ht="15" x14ac:dyDescent="0.25">
      <c r="A40" s="19" t="s">
        <v>144</v>
      </c>
      <c r="B40" s="19" t="s">
        <v>145</v>
      </c>
      <c r="C40" s="19" t="s">
        <v>65</v>
      </c>
      <c r="D40" s="20">
        <v>71.296099999999996</v>
      </c>
      <c r="E40" s="20">
        <v>0</v>
      </c>
      <c r="F40" s="20">
        <v>0</v>
      </c>
      <c r="G40" s="20">
        <v>0</v>
      </c>
      <c r="H40" s="47">
        <f t="shared" si="0"/>
        <v>71.296099999999996</v>
      </c>
      <c r="I40" s="21">
        <f t="shared" si="1"/>
        <v>0</v>
      </c>
      <c r="J40" s="21">
        <f t="shared" si="2"/>
        <v>0</v>
      </c>
      <c r="K40" s="21">
        <f t="shared" si="3"/>
        <v>0</v>
      </c>
      <c r="L40" s="21">
        <f t="shared" si="4"/>
        <v>100</v>
      </c>
      <c r="M40" s="20">
        <v>0.81032676939799997</v>
      </c>
      <c r="N40" s="20">
        <v>0.23238747858100001</v>
      </c>
      <c r="O40" s="20">
        <v>1.54149135975</v>
      </c>
      <c r="P40" s="51">
        <f t="shared" si="5"/>
        <v>1.1365653512576424</v>
      </c>
      <c r="Q40" s="51">
        <f t="shared" si="6"/>
        <v>0.3259469712663105</v>
      </c>
      <c r="R40" s="51">
        <f t="shared" si="7"/>
        <v>2.162097730100244</v>
      </c>
    </row>
    <row r="41" spans="1:18" ht="15" x14ac:dyDescent="0.25">
      <c r="A41" s="19" t="s">
        <v>146</v>
      </c>
      <c r="B41" s="19" t="s">
        <v>147</v>
      </c>
      <c r="C41" s="19" t="s">
        <v>65</v>
      </c>
      <c r="D41" s="20">
        <v>2.5250300000000001</v>
      </c>
      <c r="E41" s="20">
        <v>0</v>
      </c>
      <c r="F41" s="20">
        <v>0</v>
      </c>
      <c r="G41" s="20">
        <v>0</v>
      </c>
      <c r="H41" s="47">
        <f t="shared" si="0"/>
        <v>2.5250300000000001</v>
      </c>
      <c r="I41" s="21">
        <f t="shared" si="1"/>
        <v>0</v>
      </c>
      <c r="J41" s="21">
        <f t="shared" si="2"/>
        <v>0</v>
      </c>
      <c r="K41" s="21">
        <f t="shared" si="3"/>
        <v>0</v>
      </c>
      <c r="L41" s="21">
        <f t="shared" si="4"/>
        <v>100</v>
      </c>
      <c r="M41" s="20">
        <v>0</v>
      </c>
      <c r="N41" s="20">
        <v>0</v>
      </c>
      <c r="O41" s="20">
        <v>1.8486383967200001E-3</v>
      </c>
      <c r="P41" s="51">
        <f t="shared" si="5"/>
        <v>0</v>
      </c>
      <c r="Q41" s="51">
        <f t="shared" si="6"/>
        <v>0</v>
      </c>
      <c r="R41" s="51">
        <f t="shared" si="7"/>
        <v>7.3212531998431696E-2</v>
      </c>
    </row>
    <row r="42" spans="1:18" ht="15" x14ac:dyDescent="0.25">
      <c r="A42" s="19" t="s">
        <v>148</v>
      </c>
      <c r="B42" s="19" t="s">
        <v>149</v>
      </c>
      <c r="C42" s="19" t="s">
        <v>65</v>
      </c>
      <c r="D42" s="20">
        <v>0.50018399999999996</v>
      </c>
      <c r="E42" s="20">
        <v>0</v>
      </c>
      <c r="F42" s="20">
        <v>0</v>
      </c>
      <c r="G42" s="20">
        <v>0</v>
      </c>
      <c r="H42" s="47">
        <f t="shared" si="0"/>
        <v>0.50018399999999996</v>
      </c>
      <c r="I42" s="21">
        <f t="shared" si="1"/>
        <v>0</v>
      </c>
      <c r="J42" s="21">
        <f t="shared" si="2"/>
        <v>0</v>
      </c>
      <c r="K42" s="21">
        <f t="shared" si="3"/>
        <v>0</v>
      </c>
      <c r="L42" s="21">
        <f t="shared" si="4"/>
        <v>100</v>
      </c>
      <c r="M42" s="20">
        <v>1.7152285498700001E-2</v>
      </c>
      <c r="N42" s="20">
        <v>1.3405988052799999E-2</v>
      </c>
      <c r="O42" s="20">
        <v>3.3156499488299997E-2</v>
      </c>
      <c r="P42" s="51">
        <f t="shared" si="5"/>
        <v>3.4291951559226206</v>
      </c>
      <c r="Q42" s="51">
        <f t="shared" si="6"/>
        <v>2.6802112928042483</v>
      </c>
      <c r="R42" s="51">
        <f t="shared" si="7"/>
        <v>6.628860477004463</v>
      </c>
    </row>
    <row r="43" spans="1:18" ht="15" x14ac:dyDescent="0.25">
      <c r="A43" s="19" t="s">
        <v>150</v>
      </c>
      <c r="B43" s="19" t="s">
        <v>151</v>
      </c>
      <c r="C43" s="19" t="s">
        <v>65</v>
      </c>
      <c r="D43" s="20">
        <v>11.8103</v>
      </c>
      <c r="E43" s="20">
        <v>0</v>
      </c>
      <c r="F43" s="20">
        <v>0</v>
      </c>
      <c r="G43" s="20">
        <v>0</v>
      </c>
      <c r="H43" s="47">
        <f t="shared" si="0"/>
        <v>11.8103</v>
      </c>
      <c r="I43" s="21">
        <f t="shared" si="1"/>
        <v>0</v>
      </c>
      <c r="J43" s="21">
        <f t="shared" si="2"/>
        <v>0</v>
      </c>
      <c r="K43" s="21">
        <f t="shared" si="3"/>
        <v>0</v>
      </c>
      <c r="L43" s="21">
        <f t="shared" si="4"/>
        <v>100</v>
      </c>
      <c r="M43" s="20">
        <v>7.8003823462499997E-2</v>
      </c>
      <c r="N43" s="20">
        <v>5.1152850586100002E-2</v>
      </c>
      <c r="O43" s="20">
        <v>0.21921869996599999</v>
      </c>
      <c r="P43" s="51">
        <f t="shared" si="5"/>
        <v>0.66047283695164394</v>
      </c>
      <c r="Q43" s="51">
        <f t="shared" si="6"/>
        <v>0.43312067082207906</v>
      </c>
      <c r="R43" s="51">
        <f t="shared" si="7"/>
        <v>1.8561653807777956</v>
      </c>
    </row>
    <row r="44" spans="1:18" ht="15" x14ac:dyDescent="0.25">
      <c r="A44" s="19" t="s">
        <v>152</v>
      </c>
      <c r="B44" s="19" t="s">
        <v>153</v>
      </c>
      <c r="C44" s="19" t="s">
        <v>65</v>
      </c>
      <c r="D44" s="20">
        <v>1.20817</v>
      </c>
      <c r="E44" s="20">
        <v>0</v>
      </c>
      <c r="F44" s="20">
        <v>0</v>
      </c>
      <c r="G44" s="20">
        <v>0</v>
      </c>
      <c r="H44" s="47">
        <f t="shared" si="0"/>
        <v>1.20817</v>
      </c>
      <c r="I44" s="21">
        <f t="shared" si="1"/>
        <v>0</v>
      </c>
      <c r="J44" s="21">
        <f t="shared" si="2"/>
        <v>0</v>
      </c>
      <c r="K44" s="21">
        <f t="shared" si="3"/>
        <v>0</v>
      </c>
      <c r="L44" s="21">
        <f t="shared" si="4"/>
        <v>100</v>
      </c>
      <c r="M44" s="20">
        <v>5.4609122958800001E-2</v>
      </c>
      <c r="N44" s="20">
        <v>4.0760540158E-2</v>
      </c>
      <c r="O44" s="20">
        <v>0.14178524403199999</v>
      </c>
      <c r="P44" s="51">
        <f t="shared" si="5"/>
        <v>4.5199866706506535</v>
      </c>
      <c r="Q44" s="51">
        <f t="shared" si="6"/>
        <v>3.3737421189071073</v>
      </c>
      <c r="R44" s="51">
        <f t="shared" si="7"/>
        <v>11.735537551172435</v>
      </c>
    </row>
    <row r="45" spans="1:18" ht="15" x14ac:dyDescent="0.25">
      <c r="A45" s="19" t="s">
        <v>154</v>
      </c>
      <c r="B45" s="19" t="s">
        <v>155</v>
      </c>
      <c r="C45" s="19" t="s">
        <v>65</v>
      </c>
      <c r="D45" s="20">
        <v>1.3907099999999999</v>
      </c>
      <c r="E45" s="20">
        <v>0</v>
      </c>
      <c r="F45" s="20">
        <v>0</v>
      </c>
      <c r="G45" s="20">
        <v>0</v>
      </c>
      <c r="H45" s="47">
        <f t="shared" si="0"/>
        <v>1.3907099999999999</v>
      </c>
      <c r="I45" s="21">
        <f t="shared" si="1"/>
        <v>0</v>
      </c>
      <c r="J45" s="21">
        <f t="shared" si="2"/>
        <v>0</v>
      </c>
      <c r="K45" s="21">
        <f t="shared" si="3"/>
        <v>0</v>
      </c>
      <c r="L45" s="21">
        <f t="shared" si="4"/>
        <v>100</v>
      </c>
      <c r="M45" s="20">
        <v>9.2266375895100006E-2</v>
      </c>
      <c r="N45" s="20">
        <v>5.35586684438E-2</v>
      </c>
      <c r="O45" s="20">
        <v>0.12666868856800001</v>
      </c>
      <c r="P45" s="51">
        <f t="shared" si="5"/>
        <v>6.6344799343572722</v>
      </c>
      <c r="Q45" s="51">
        <f t="shared" si="6"/>
        <v>3.8511744679911706</v>
      </c>
      <c r="R45" s="51">
        <f t="shared" si="7"/>
        <v>9.1082029012518806</v>
      </c>
    </row>
    <row r="46" spans="1:18" ht="15" x14ac:dyDescent="0.25">
      <c r="A46" s="19" t="s">
        <v>156</v>
      </c>
      <c r="B46" s="19" t="s">
        <v>157</v>
      </c>
      <c r="C46" s="19" t="s">
        <v>65</v>
      </c>
      <c r="D46" s="20">
        <v>5.9474</v>
      </c>
      <c r="E46" s="20">
        <v>0</v>
      </c>
      <c r="F46" s="20">
        <v>0</v>
      </c>
      <c r="G46" s="20">
        <v>0</v>
      </c>
      <c r="H46" s="47">
        <f t="shared" si="0"/>
        <v>5.9474</v>
      </c>
      <c r="I46" s="21">
        <f t="shared" si="1"/>
        <v>0</v>
      </c>
      <c r="J46" s="21">
        <f t="shared" si="2"/>
        <v>0</v>
      </c>
      <c r="K46" s="21">
        <f t="shared" si="3"/>
        <v>0</v>
      </c>
      <c r="L46" s="21">
        <f t="shared" si="4"/>
        <v>100</v>
      </c>
      <c r="M46" s="20">
        <v>5.4800000000000001E-2</v>
      </c>
      <c r="N46" s="20">
        <v>3.6799999999999999E-2</v>
      </c>
      <c r="O46" s="20">
        <v>0.35400218402799999</v>
      </c>
      <c r="P46" s="51">
        <f t="shared" si="5"/>
        <v>0.92141103675555702</v>
      </c>
      <c r="Q46" s="51">
        <f t="shared" si="6"/>
        <v>0.6187577765073814</v>
      </c>
      <c r="R46" s="51">
        <f t="shared" si="7"/>
        <v>5.9522175072804915</v>
      </c>
    </row>
    <row r="47" spans="1:18" ht="15" x14ac:dyDescent="0.25">
      <c r="A47" s="19" t="s">
        <v>158</v>
      </c>
      <c r="B47" s="19" t="s">
        <v>159</v>
      </c>
      <c r="C47" s="19" t="s">
        <v>65</v>
      </c>
      <c r="D47" s="20">
        <v>1.8420099999999999</v>
      </c>
      <c r="E47" s="20">
        <v>0</v>
      </c>
      <c r="F47" s="20">
        <v>0</v>
      </c>
      <c r="G47" s="20">
        <v>0</v>
      </c>
      <c r="H47" s="47">
        <f t="shared" si="0"/>
        <v>1.8420099999999999</v>
      </c>
      <c r="I47" s="21">
        <f t="shared" si="1"/>
        <v>0</v>
      </c>
      <c r="J47" s="21">
        <f t="shared" si="2"/>
        <v>0</v>
      </c>
      <c r="K47" s="21">
        <f t="shared" si="3"/>
        <v>0</v>
      </c>
      <c r="L47" s="21">
        <f t="shared" si="4"/>
        <v>100</v>
      </c>
      <c r="M47" s="20">
        <v>0</v>
      </c>
      <c r="N47" s="20">
        <v>0</v>
      </c>
      <c r="O47" s="20">
        <v>3.6626434773400003E-2</v>
      </c>
      <c r="P47" s="51">
        <f t="shared" si="5"/>
        <v>0</v>
      </c>
      <c r="Q47" s="51">
        <f t="shared" si="6"/>
        <v>0</v>
      </c>
      <c r="R47" s="51">
        <f t="shared" si="7"/>
        <v>1.9883950018403811</v>
      </c>
    </row>
    <row r="48" spans="1:18" ht="15" x14ac:dyDescent="0.25">
      <c r="A48" s="19" t="s">
        <v>160</v>
      </c>
      <c r="B48" s="19" t="s">
        <v>161</v>
      </c>
      <c r="C48" s="19" t="s">
        <v>65</v>
      </c>
      <c r="D48" s="20">
        <v>8.8518799999999995</v>
      </c>
      <c r="E48" s="20">
        <v>0</v>
      </c>
      <c r="F48" s="20">
        <v>0</v>
      </c>
      <c r="G48" s="20">
        <v>0</v>
      </c>
      <c r="H48" s="47">
        <f t="shared" si="0"/>
        <v>8.8518799999999995</v>
      </c>
      <c r="I48" s="21">
        <f t="shared" si="1"/>
        <v>0</v>
      </c>
      <c r="J48" s="21">
        <f t="shared" si="2"/>
        <v>0</v>
      </c>
      <c r="K48" s="21">
        <f t="shared" si="3"/>
        <v>0</v>
      </c>
      <c r="L48" s="21">
        <f t="shared" si="4"/>
        <v>100</v>
      </c>
      <c r="M48" s="20">
        <v>8.5857578938199994E-2</v>
      </c>
      <c r="N48" s="20">
        <v>8.8119715331899995E-2</v>
      </c>
      <c r="O48" s="20">
        <v>0.286340670681</v>
      </c>
      <c r="P48" s="51">
        <f t="shared" si="5"/>
        <v>0.96993609197368236</v>
      </c>
      <c r="Q48" s="51">
        <f t="shared" si="6"/>
        <v>0.99549152645426742</v>
      </c>
      <c r="R48" s="51">
        <f t="shared" si="7"/>
        <v>3.2348006376159644</v>
      </c>
    </row>
    <row r="49" spans="1:18" ht="15" x14ac:dyDescent="0.25">
      <c r="A49" s="19" t="s">
        <v>162</v>
      </c>
      <c r="B49" s="19" t="s">
        <v>163</v>
      </c>
      <c r="C49" s="19" t="s">
        <v>65</v>
      </c>
      <c r="D49" s="20">
        <v>0.47357500000000002</v>
      </c>
      <c r="E49" s="20">
        <v>0</v>
      </c>
      <c r="F49" s="20">
        <v>0</v>
      </c>
      <c r="G49" s="20">
        <v>0</v>
      </c>
      <c r="H49" s="47">
        <f t="shared" si="0"/>
        <v>0.47357500000000002</v>
      </c>
      <c r="I49" s="21">
        <f t="shared" ref="I49:I51" si="8">E49/D49*100</f>
        <v>0</v>
      </c>
      <c r="J49" s="21">
        <f t="shared" ref="J49:J51" si="9">F49/D49*100</f>
        <v>0</v>
      </c>
      <c r="K49" s="21">
        <f t="shared" ref="K49:K51" si="10">G49/D49*100</f>
        <v>0</v>
      </c>
      <c r="L49" s="21">
        <f t="shared" ref="L49:L51" si="11">H49/D49*100</f>
        <v>100</v>
      </c>
      <c r="M49" s="20">
        <v>1.0800000000000001E-2</v>
      </c>
      <c r="N49" s="20">
        <v>5.5999999999999999E-3</v>
      </c>
      <c r="O49" s="20">
        <v>1.7600000000000001E-2</v>
      </c>
      <c r="P49" s="51">
        <f t="shared" ref="P49:P51" si="12">M49/D49*100</f>
        <v>2.2805257878899856</v>
      </c>
      <c r="Q49" s="51">
        <f t="shared" ref="Q49:Q51" si="13">N49/D49*100</f>
        <v>1.1824948529799926</v>
      </c>
      <c r="R49" s="51">
        <f t="shared" ref="R49:R51" si="14">O49/D49*100</f>
        <v>3.7164123950799768</v>
      </c>
    </row>
    <row r="50" spans="1:18" ht="15" x14ac:dyDescent="0.25">
      <c r="A50" s="19" t="s">
        <v>164</v>
      </c>
      <c r="B50" s="19" t="s">
        <v>165</v>
      </c>
      <c r="C50" s="19" t="s">
        <v>65</v>
      </c>
      <c r="D50" s="20">
        <v>23.617799999999999</v>
      </c>
      <c r="E50" s="20">
        <v>2.20723110481E-2</v>
      </c>
      <c r="F50" s="20">
        <v>0.25663527515700002</v>
      </c>
      <c r="G50" s="20">
        <v>0.24470185852000001</v>
      </c>
      <c r="H50" s="47">
        <f t="shared" ref="H50:H51" si="15">D50-E50-F50-G50</f>
        <v>23.094390555274902</v>
      </c>
      <c r="I50" s="21">
        <f t="shared" si="8"/>
        <v>9.3456253538009473E-2</v>
      </c>
      <c r="J50" s="21">
        <f t="shared" si="9"/>
        <v>1.0866180387546682</v>
      </c>
      <c r="K50" s="21">
        <f t="shared" si="10"/>
        <v>1.0360908235314044</v>
      </c>
      <c r="L50" s="21">
        <f t="shared" si="11"/>
        <v>97.783834884175931</v>
      </c>
      <c r="M50" s="20">
        <v>0.21265281337700001</v>
      </c>
      <c r="N50" s="20">
        <v>0.132753016503</v>
      </c>
      <c r="O50" s="20">
        <v>0.82064494441000002</v>
      </c>
      <c r="P50" s="51">
        <f t="shared" si="12"/>
        <v>0.90039213380162431</v>
      </c>
      <c r="Q50" s="51">
        <f t="shared" si="13"/>
        <v>0.56208883343495164</v>
      </c>
      <c r="R50" s="51">
        <f t="shared" si="14"/>
        <v>3.4746883469671181</v>
      </c>
    </row>
    <row r="51" spans="1:18" ht="15" x14ac:dyDescent="0.25">
      <c r="A51" s="19" t="s">
        <v>166</v>
      </c>
      <c r="B51" s="19" t="s">
        <v>167</v>
      </c>
      <c r="C51" s="19" t="s">
        <v>65</v>
      </c>
      <c r="D51" s="20">
        <v>0.340223</v>
      </c>
      <c r="E51" s="20">
        <v>0</v>
      </c>
      <c r="F51" s="20">
        <v>0</v>
      </c>
      <c r="G51" s="20">
        <v>0</v>
      </c>
      <c r="H51" s="47">
        <f t="shared" si="15"/>
        <v>0.340223</v>
      </c>
      <c r="I51" s="21">
        <f t="shared" si="8"/>
        <v>0</v>
      </c>
      <c r="J51" s="21">
        <f t="shared" si="9"/>
        <v>0</v>
      </c>
      <c r="K51" s="21">
        <f t="shared" si="10"/>
        <v>0</v>
      </c>
      <c r="L51" s="21">
        <f t="shared" si="11"/>
        <v>100</v>
      </c>
      <c r="M51" s="20">
        <v>0</v>
      </c>
      <c r="N51" s="20">
        <v>0</v>
      </c>
      <c r="O51" s="20">
        <v>1.5951623053100001E-4</v>
      </c>
      <c r="P51" s="51">
        <f t="shared" si="12"/>
        <v>0</v>
      </c>
      <c r="Q51" s="51">
        <f t="shared" si="13"/>
        <v>0</v>
      </c>
      <c r="R51" s="51">
        <f t="shared" si="14"/>
        <v>4.6885786831284193E-2</v>
      </c>
    </row>
    <row r="52" spans="1:18" ht="15" x14ac:dyDescent="0.25">
      <c r="A52" s="19" t="s">
        <v>168</v>
      </c>
      <c r="B52" s="19" t="s">
        <v>169</v>
      </c>
      <c r="C52" s="19" t="s">
        <v>65</v>
      </c>
      <c r="D52" s="20">
        <v>0.54927899999999996</v>
      </c>
      <c r="E52" s="20">
        <v>0</v>
      </c>
      <c r="F52" s="20">
        <v>0</v>
      </c>
      <c r="G52" s="20">
        <v>0</v>
      </c>
      <c r="H52" s="47">
        <f t="shared" ref="H52:H110" si="16">D52-E52-F52-G52</f>
        <v>0.54927899999999996</v>
      </c>
      <c r="I52" s="21">
        <f t="shared" ref="I52:I110" si="17">E52/D52*100</f>
        <v>0</v>
      </c>
      <c r="J52" s="21">
        <f t="shared" ref="J52:J110" si="18">F52/D52*100</f>
        <v>0</v>
      </c>
      <c r="K52" s="21">
        <f t="shared" ref="K52:K110" si="19">G52/D52*100</f>
        <v>0</v>
      </c>
      <c r="L52" s="21">
        <f t="shared" ref="L52:L110" si="20">H52/D52*100</f>
        <v>100</v>
      </c>
      <c r="M52" s="20">
        <v>0</v>
      </c>
      <c r="N52" s="20">
        <v>0</v>
      </c>
      <c r="O52" s="20">
        <v>1.38453020515E-3</v>
      </c>
      <c r="P52" s="51">
        <f t="shared" ref="P52:P110" si="21">M52/D52*100</f>
        <v>0</v>
      </c>
      <c r="Q52" s="51">
        <f t="shared" ref="Q52:Q110" si="22">N52/D52*100</f>
        <v>0</v>
      </c>
      <c r="R52" s="51">
        <f t="shared" ref="R52:R110" si="23">O52/D52*100</f>
        <v>0.25206319650851394</v>
      </c>
    </row>
    <row r="53" spans="1:18" ht="15" x14ac:dyDescent="0.25">
      <c r="A53" s="19" t="s">
        <v>170</v>
      </c>
      <c r="B53" s="19" t="s">
        <v>171</v>
      </c>
      <c r="C53" s="19" t="s">
        <v>65</v>
      </c>
      <c r="D53" s="20">
        <v>9.0211399999999997E-2</v>
      </c>
      <c r="E53" s="20">
        <v>0</v>
      </c>
      <c r="F53" s="20">
        <v>0</v>
      </c>
      <c r="G53" s="20">
        <v>0</v>
      </c>
      <c r="H53" s="47">
        <f t="shared" si="16"/>
        <v>9.0211399999999997E-2</v>
      </c>
      <c r="I53" s="21">
        <f t="shared" si="17"/>
        <v>0</v>
      </c>
      <c r="J53" s="21">
        <f t="shared" si="18"/>
        <v>0</v>
      </c>
      <c r="K53" s="21">
        <f t="shared" si="19"/>
        <v>0</v>
      </c>
      <c r="L53" s="21">
        <f t="shared" si="20"/>
        <v>100</v>
      </c>
      <c r="M53" s="20">
        <v>1.8484776713000001E-2</v>
      </c>
      <c r="N53" s="20">
        <v>5.4878998143300002E-2</v>
      </c>
      <c r="O53" s="20">
        <v>1.6847611402000001E-2</v>
      </c>
      <c r="P53" s="51">
        <f t="shared" si="21"/>
        <v>20.490510858938009</v>
      </c>
      <c r="Q53" s="51">
        <f t="shared" si="22"/>
        <v>60.833772830595692</v>
      </c>
      <c r="R53" s="51">
        <f t="shared" si="23"/>
        <v>18.675701077690849</v>
      </c>
    </row>
    <row r="54" spans="1:18" ht="15" x14ac:dyDescent="0.25">
      <c r="A54" s="19" t="s">
        <v>172</v>
      </c>
      <c r="B54" s="19" t="s">
        <v>173</v>
      </c>
      <c r="C54" s="19" t="s">
        <v>65</v>
      </c>
      <c r="D54" s="20">
        <v>0.35327199999999997</v>
      </c>
      <c r="E54" s="20">
        <v>0</v>
      </c>
      <c r="F54" s="20">
        <v>0</v>
      </c>
      <c r="G54" s="20">
        <v>0</v>
      </c>
      <c r="H54" s="47">
        <f t="shared" si="16"/>
        <v>0.35327199999999997</v>
      </c>
      <c r="I54" s="21">
        <f t="shared" si="17"/>
        <v>0</v>
      </c>
      <c r="J54" s="21">
        <f t="shared" si="18"/>
        <v>0</v>
      </c>
      <c r="K54" s="21">
        <f t="shared" si="19"/>
        <v>0</v>
      </c>
      <c r="L54" s="21">
        <f t="shared" si="20"/>
        <v>100</v>
      </c>
      <c r="M54" s="20">
        <v>0</v>
      </c>
      <c r="N54" s="20">
        <v>1.58773723928E-4</v>
      </c>
      <c r="O54" s="20">
        <v>2.3755849375499999E-3</v>
      </c>
      <c r="P54" s="51">
        <f t="shared" si="21"/>
        <v>0</v>
      </c>
      <c r="Q54" s="51">
        <f t="shared" si="22"/>
        <v>4.4943761160805271E-2</v>
      </c>
      <c r="R54" s="51">
        <f t="shared" si="23"/>
        <v>0.67245208721608285</v>
      </c>
    </row>
    <row r="55" spans="1:18" ht="15" x14ac:dyDescent="0.25">
      <c r="A55" s="19" t="s">
        <v>174</v>
      </c>
      <c r="B55" s="19" t="s">
        <v>175</v>
      </c>
      <c r="C55" s="19" t="s">
        <v>65</v>
      </c>
      <c r="D55" s="20">
        <v>0.42362899999999998</v>
      </c>
      <c r="E55" s="20">
        <v>0</v>
      </c>
      <c r="F55" s="20">
        <v>0</v>
      </c>
      <c r="G55" s="20">
        <v>0</v>
      </c>
      <c r="H55" s="47">
        <f t="shared" si="16"/>
        <v>0.42362899999999998</v>
      </c>
      <c r="I55" s="21">
        <f t="shared" si="17"/>
        <v>0</v>
      </c>
      <c r="J55" s="21">
        <f t="shared" si="18"/>
        <v>0</v>
      </c>
      <c r="K55" s="21">
        <f t="shared" si="19"/>
        <v>0</v>
      </c>
      <c r="L55" s="21">
        <f t="shared" si="20"/>
        <v>100</v>
      </c>
      <c r="M55" s="20">
        <v>0</v>
      </c>
      <c r="N55" s="20">
        <v>0</v>
      </c>
      <c r="O55" s="20">
        <v>7.2481524496099994E-5</v>
      </c>
      <c r="P55" s="51">
        <f t="shared" si="21"/>
        <v>0</v>
      </c>
      <c r="Q55" s="51">
        <f t="shared" si="22"/>
        <v>0</v>
      </c>
      <c r="R55" s="51">
        <f t="shared" si="23"/>
        <v>1.7109670134976593E-2</v>
      </c>
    </row>
    <row r="56" spans="1:18" ht="15" x14ac:dyDescent="0.25">
      <c r="A56" s="19" t="s">
        <v>176</v>
      </c>
      <c r="B56" s="19" t="s">
        <v>177</v>
      </c>
      <c r="C56" s="19" t="s">
        <v>65</v>
      </c>
      <c r="D56" s="20">
        <v>1.77223</v>
      </c>
      <c r="E56" s="20">
        <v>0</v>
      </c>
      <c r="F56" s="20">
        <v>0</v>
      </c>
      <c r="G56" s="20">
        <v>0</v>
      </c>
      <c r="H56" s="47">
        <f t="shared" si="16"/>
        <v>1.77223</v>
      </c>
      <c r="I56" s="21">
        <f t="shared" si="17"/>
        <v>0</v>
      </c>
      <c r="J56" s="21">
        <f t="shared" si="18"/>
        <v>0</v>
      </c>
      <c r="K56" s="21">
        <f t="shared" si="19"/>
        <v>0</v>
      </c>
      <c r="L56" s="21">
        <f t="shared" si="20"/>
        <v>100</v>
      </c>
      <c r="M56" s="20">
        <v>3.8399999999999997E-2</v>
      </c>
      <c r="N56" s="20">
        <v>2.4E-2</v>
      </c>
      <c r="O56" s="20">
        <v>4.4140320023899997E-2</v>
      </c>
      <c r="P56" s="51">
        <f t="shared" si="21"/>
        <v>2.166761650575828</v>
      </c>
      <c r="Q56" s="51">
        <f t="shared" si="22"/>
        <v>1.3542260316098926</v>
      </c>
      <c r="R56" s="51">
        <f t="shared" si="23"/>
        <v>2.4906654341648657</v>
      </c>
    </row>
    <row r="57" spans="1:18" ht="15" x14ac:dyDescent="0.25">
      <c r="A57" s="19" t="s">
        <v>178</v>
      </c>
      <c r="B57" s="19" t="s">
        <v>179</v>
      </c>
      <c r="C57" s="19" t="s">
        <v>65</v>
      </c>
      <c r="D57" s="20">
        <v>0.86281600000000003</v>
      </c>
      <c r="E57" s="20">
        <v>0</v>
      </c>
      <c r="F57" s="20">
        <v>0</v>
      </c>
      <c r="G57" s="20">
        <v>0</v>
      </c>
      <c r="H57" s="47">
        <f t="shared" si="16"/>
        <v>0.86281600000000003</v>
      </c>
      <c r="I57" s="21">
        <f t="shared" si="17"/>
        <v>0</v>
      </c>
      <c r="J57" s="21">
        <f t="shared" si="18"/>
        <v>0</v>
      </c>
      <c r="K57" s="21">
        <f t="shared" si="19"/>
        <v>0</v>
      </c>
      <c r="L57" s="21">
        <f t="shared" si="20"/>
        <v>100</v>
      </c>
      <c r="M57" s="20">
        <v>0</v>
      </c>
      <c r="N57" s="20">
        <v>0</v>
      </c>
      <c r="O57" s="20">
        <v>1.6E-2</v>
      </c>
      <c r="P57" s="51">
        <f t="shared" si="21"/>
        <v>0</v>
      </c>
      <c r="Q57" s="51">
        <f t="shared" si="22"/>
        <v>0</v>
      </c>
      <c r="R57" s="51">
        <f t="shared" si="23"/>
        <v>1.8543930571523939</v>
      </c>
    </row>
    <row r="58" spans="1:18" ht="15" x14ac:dyDescent="0.25">
      <c r="A58" s="19" t="s">
        <v>180</v>
      </c>
      <c r="B58" s="19" t="s">
        <v>181</v>
      </c>
      <c r="C58" s="19" t="s">
        <v>65</v>
      </c>
      <c r="D58" s="20">
        <v>3.1228400000000001</v>
      </c>
      <c r="E58" s="20">
        <v>0</v>
      </c>
      <c r="F58" s="20">
        <v>0</v>
      </c>
      <c r="G58" s="20">
        <v>0</v>
      </c>
      <c r="H58" s="47">
        <f t="shared" si="16"/>
        <v>3.1228400000000001</v>
      </c>
      <c r="I58" s="21">
        <f t="shared" si="17"/>
        <v>0</v>
      </c>
      <c r="J58" s="21">
        <f t="shared" si="18"/>
        <v>0</v>
      </c>
      <c r="K58" s="21">
        <f t="shared" si="19"/>
        <v>0</v>
      </c>
      <c r="L58" s="21">
        <f t="shared" si="20"/>
        <v>100</v>
      </c>
      <c r="M58" s="20">
        <v>0</v>
      </c>
      <c r="N58" s="20">
        <v>2.62118999932E-6</v>
      </c>
      <c r="O58" s="20">
        <v>1.6498285784200001E-2</v>
      </c>
      <c r="P58" s="51">
        <f t="shared" si="21"/>
        <v>0</v>
      </c>
      <c r="Q58" s="51">
        <f t="shared" si="22"/>
        <v>8.3936096608215599E-5</v>
      </c>
      <c r="R58" s="51">
        <f t="shared" si="23"/>
        <v>0.52831031318287203</v>
      </c>
    </row>
    <row r="59" spans="1:18" ht="15" x14ac:dyDescent="0.25">
      <c r="A59" s="19" t="s">
        <v>182</v>
      </c>
      <c r="B59" s="19" t="s">
        <v>183</v>
      </c>
      <c r="C59" s="19" t="s">
        <v>65</v>
      </c>
      <c r="D59" s="20">
        <v>4.4592200000000002</v>
      </c>
      <c r="E59" s="20">
        <v>0</v>
      </c>
      <c r="F59" s="20">
        <v>0</v>
      </c>
      <c r="G59" s="20">
        <v>0</v>
      </c>
      <c r="H59" s="47">
        <f t="shared" si="16"/>
        <v>4.4592200000000002</v>
      </c>
      <c r="I59" s="21">
        <f t="shared" si="17"/>
        <v>0</v>
      </c>
      <c r="J59" s="21">
        <f t="shared" si="18"/>
        <v>0</v>
      </c>
      <c r="K59" s="21">
        <f t="shared" si="19"/>
        <v>0</v>
      </c>
      <c r="L59" s="21">
        <f t="shared" si="20"/>
        <v>100</v>
      </c>
      <c r="M59" s="20">
        <v>8.6171699997000008E-3</v>
      </c>
      <c r="N59" s="20">
        <v>8.4354892299799995E-3</v>
      </c>
      <c r="O59" s="20">
        <v>0.103495071666</v>
      </c>
      <c r="P59" s="51">
        <f t="shared" si="21"/>
        <v>0.19324388569525613</v>
      </c>
      <c r="Q59" s="51">
        <f t="shared" si="22"/>
        <v>0.18916961329515025</v>
      </c>
      <c r="R59" s="51">
        <f t="shared" si="23"/>
        <v>2.3209232032956435</v>
      </c>
    </row>
    <row r="60" spans="1:18" ht="15" x14ac:dyDescent="0.25">
      <c r="A60" s="19" t="s">
        <v>184</v>
      </c>
      <c r="B60" s="19" t="s">
        <v>185</v>
      </c>
      <c r="C60" s="19" t="s">
        <v>65</v>
      </c>
      <c r="D60" s="20">
        <v>0.31351600000000002</v>
      </c>
      <c r="E60" s="20">
        <v>0</v>
      </c>
      <c r="F60" s="20">
        <v>0</v>
      </c>
      <c r="G60" s="20">
        <v>0</v>
      </c>
      <c r="H60" s="47">
        <f t="shared" si="16"/>
        <v>0.31351600000000002</v>
      </c>
      <c r="I60" s="21">
        <f t="shared" si="17"/>
        <v>0</v>
      </c>
      <c r="J60" s="21">
        <f t="shared" si="18"/>
        <v>0</v>
      </c>
      <c r="K60" s="21">
        <f t="shared" si="19"/>
        <v>0</v>
      </c>
      <c r="L60" s="21">
        <f t="shared" si="20"/>
        <v>100</v>
      </c>
      <c r="M60" s="20">
        <v>0</v>
      </c>
      <c r="N60" s="20">
        <v>5.98981856035E-4</v>
      </c>
      <c r="O60" s="20">
        <v>4.1964055780600003E-3</v>
      </c>
      <c r="P60" s="51">
        <f t="shared" si="21"/>
        <v>0</v>
      </c>
      <c r="Q60" s="51">
        <f t="shared" si="22"/>
        <v>0.19105304228013881</v>
      </c>
      <c r="R60" s="51">
        <f t="shared" si="23"/>
        <v>1.3384980600862475</v>
      </c>
    </row>
    <row r="61" spans="1:18" ht="15" x14ac:dyDescent="0.25">
      <c r="A61" s="19" t="s">
        <v>186</v>
      </c>
      <c r="B61" s="19" t="s">
        <v>187</v>
      </c>
      <c r="C61" s="19" t="s">
        <v>65</v>
      </c>
      <c r="D61" s="20">
        <v>0.131718</v>
      </c>
      <c r="E61" s="20">
        <v>0</v>
      </c>
      <c r="F61" s="20">
        <v>0</v>
      </c>
      <c r="G61" s="20">
        <v>0</v>
      </c>
      <c r="H61" s="47">
        <f t="shared" si="16"/>
        <v>0.131718</v>
      </c>
      <c r="I61" s="21">
        <f t="shared" si="17"/>
        <v>0</v>
      </c>
      <c r="J61" s="21">
        <f t="shared" si="18"/>
        <v>0</v>
      </c>
      <c r="K61" s="21">
        <f t="shared" si="19"/>
        <v>0</v>
      </c>
      <c r="L61" s="21">
        <f t="shared" si="20"/>
        <v>100</v>
      </c>
      <c r="M61" s="20">
        <v>0</v>
      </c>
      <c r="N61" s="20">
        <v>0</v>
      </c>
      <c r="O61" s="20">
        <v>7.3068948277100004E-2</v>
      </c>
      <c r="P61" s="51">
        <f t="shared" si="21"/>
        <v>0</v>
      </c>
      <c r="Q61" s="51">
        <f t="shared" si="22"/>
        <v>0</v>
      </c>
      <c r="R61" s="51">
        <f t="shared" si="23"/>
        <v>55.473776004114853</v>
      </c>
    </row>
    <row r="62" spans="1:18" ht="15" x14ac:dyDescent="0.25">
      <c r="A62" s="19" t="s">
        <v>188</v>
      </c>
      <c r="B62" s="19" t="s">
        <v>189</v>
      </c>
      <c r="C62" s="19" t="s">
        <v>65</v>
      </c>
      <c r="D62" s="20">
        <v>11.2439</v>
      </c>
      <c r="E62" s="20">
        <v>0</v>
      </c>
      <c r="F62" s="20">
        <v>0</v>
      </c>
      <c r="G62" s="20">
        <v>8.7861909249500006E-2</v>
      </c>
      <c r="H62" s="47">
        <f t="shared" si="16"/>
        <v>11.156038090750499</v>
      </c>
      <c r="I62" s="21">
        <f t="shared" si="17"/>
        <v>0</v>
      </c>
      <c r="J62" s="21">
        <f t="shared" si="18"/>
        <v>0</v>
      </c>
      <c r="K62" s="21">
        <f t="shared" si="19"/>
        <v>0.78141845133361199</v>
      </c>
      <c r="L62" s="21">
        <f t="shared" si="20"/>
        <v>99.218581548666378</v>
      </c>
      <c r="M62" s="20">
        <v>8.5199999999999998E-2</v>
      </c>
      <c r="N62" s="20">
        <v>0.17567986124099999</v>
      </c>
      <c r="O62" s="20">
        <v>0.41901619056900002</v>
      </c>
      <c r="P62" s="51">
        <f t="shared" si="21"/>
        <v>0.75774419907683277</v>
      </c>
      <c r="Q62" s="51">
        <f t="shared" si="22"/>
        <v>1.5624459595069327</v>
      </c>
      <c r="R62" s="51">
        <f t="shared" si="23"/>
        <v>3.7266090108325405</v>
      </c>
    </row>
    <row r="63" spans="1:18" ht="15" x14ac:dyDescent="0.25">
      <c r="A63" s="19" t="s">
        <v>190</v>
      </c>
      <c r="B63" s="19" t="s">
        <v>191</v>
      </c>
      <c r="C63" s="19" t="s">
        <v>65</v>
      </c>
      <c r="D63" s="20">
        <v>2.4794900000000002</v>
      </c>
      <c r="E63" s="20">
        <v>0</v>
      </c>
      <c r="F63" s="20">
        <v>0</v>
      </c>
      <c r="G63" s="20">
        <v>0.207870593662</v>
      </c>
      <c r="H63" s="47">
        <f t="shared" si="16"/>
        <v>2.271619406338</v>
      </c>
      <c r="I63" s="21">
        <f t="shared" si="17"/>
        <v>0</v>
      </c>
      <c r="J63" s="21">
        <f t="shared" si="18"/>
        <v>0</v>
      </c>
      <c r="K63" s="21">
        <f t="shared" si="19"/>
        <v>8.3836028240484932</v>
      </c>
      <c r="L63" s="21">
        <f t="shared" si="20"/>
        <v>91.616397175951505</v>
      </c>
      <c r="M63" s="20">
        <v>4.8800000000000003E-2</v>
      </c>
      <c r="N63" s="20">
        <v>3.9841224105499999E-2</v>
      </c>
      <c r="O63" s="20">
        <v>0.41483339523500001</v>
      </c>
      <c r="P63" s="51">
        <f t="shared" si="21"/>
        <v>1.9681466753243611</v>
      </c>
      <c r="Q63" s="51">
        <f t="shared" si="22"/>
        <v>1.6068314091002585</v>
      </c>
      <c r="R63" s="51">
        <f t="shared" si="23"/>
        <v>16.730593599288561</v>
      </c>
    </row>
    <row r="64" spans="1:18" ht="15" x14ac:dyDescent="0.25">
      <c r="A64" s="19" t="s">
        <v>192</v>
      </c>
      <c r="B64" s="19" t="s">
        <v>193</v>
      </c>
      <c r="C64" s="19" t="s">
        <v>65</v>
      </c>
      <c r="D64" s="20">
        <v>1.75413</v>
      </c>
      <c r="E64" s="20">
        <v>0</v>
      </c>
      <c r="F64" s="20">
        <v>0</v>
      </c>
      <c r="G64" s="20">
        <v>0</v>
      </c>
      <c r="H64" s="47">
        <f t="shared" si="16"/>
        <v>1.75413</v>
      </c>
      <c r="I64" s="21">
        <f t="shared" si="17"/>
        <v>0</v>
      </c>
      <c r="J64" s="21">
        <f t="shared" si="18"/>
        <v>0</v>
      </c>
      <c r="K64" s="21">
        <f t="shared" si="19"/>
        <v>0</v>
      </c>
      <c r="L64" s="21">
        <f t="shared" si="20"/>
        <v>100</v>
      </c>
      <c r="M64" s="20">
        <v>4.7600000000000003E-2</v>
      </c>
      <c r="N64" s="20">
        <v>0.100622499315</v>
      </c>
      <c r="O64" s="20">
        <v>0.220791181418</v>
      </c>
      <c r="P64" s="51">
        <f t="shared" si="21"/>
        <v>2.7135959136438008</v>
      </c>
      <c r="Q64" s="51">
        <f t="shared" si="22"/>
        <v>5.7363193899539944</v>
      </c>
      <c r="R64" s="51">
        <f t="shared" si="23"/>
        <v>12.586933774463693</v>
      </c>
    </row>
    <row r="65" spans="1:18" ht="15" x14ac:dyDescent="0.25">
      <c r="A65" s="19" t="s">
        <v>194</v>
      </c>
      <c r="B65" s="19" t="s">
        <v>195</v>
      </c>
      <c r="C65" s="19" t="s">
        <v>65</v>
      </c>
      <c r="D65" s="20">
        <v>0.41535499999999997</v>
      </c>
      <c r="E65" s="20">
        <v>0</v>
      </c>
      <c r="F65" s="20">
        <v>0</v>
      </c>
      <c r="G65" s="20">
        <v>0</v>
      </c>
      <c r="H65" s="47">
        <f t="shared" si="16"/>
        <v>0.41535499999999997</v>
      </c>
      <c r="I65" s="21">
        <f t="shared" si="17"/>
        <v>0</v>
      </c>
      <c r="J65" s="21">
        <f t="shared" si="18"/>
        <v>0</v>
      </c>
      <c r="K65" s="21">
        <f t="shared" si="19"/>
        <v>0</v>
      </c>
      <c r="L65" s="21">
        <f t="shared" si="20"/>
        <v>100</v>
      </c>
      <c r="M65" s="20">
        <v>0</v>
      </c>
      <c r="N65" s="20">
        <v>0</v>
      </c>
      <c r="O65" s="20">
        <v>0</v>
      </c>
      <c r="P65" s="51">
        <f t="shared" si="21"/>
        <v>0</v>
      </c>
      <c r="Q65" s="51">
        <f t="shared" si="22"/>
        <v>0</v>
      </c>
      <c r="R65" s="51">
        <f t="shared" si="23"/>
        <v>0</v>
      </c>
    </row>
    <row r="66" spans="1:18" ht="15" x14ac:dyDescent="0.25">
      <c r="A66" s="19" t="s">
        <v>196</v>
      </c>
      <c r="B66" s="19" t="s">
        <v>197</v>
      </c>
      <c r="C66" s="19" t="s">
        <v>65</v>
      </c>
      <c r="D66" s="20">
        <v>0.88171100000000002</v>
      </c>
      <c r="E66" s="20">
        <v>0</v>
      </c>
      <c r="F66" s="20">
        <v>0</v>
      </c>
      <c r="G66" s="20">
        <v>0</v>
      </c>
      <c r="H66" s="47">
        <f t="shared" si="16"/>
        <v>0.88171100000000002</v>
      </c>
      <c r="I66" s="21">
        <f t="shared" si="17"/>
        <v>0</v>
      </c>
      <c r="J66" s="21">
        <f t="shared" si="18"/>
        <v>0</v>
      </c>
      <c r="K66" s="21">
        <f t="shared" si="19"/>
        <v>0</v>
      </c>
      <c r="L66" s="21">
        <f t="shared" si="20"/>
        <v>100</v>
      </c>
      <c r="M66" s="20">
        <v>0</v>
      </c>
      <c r="N66" s="20">
        <v>0</v>
      </c>
      <c r="O66" s="20">
        <v>0</v>
      </c>
      <c r="P66" s="51">
        <f t="shared" si="21"/>
        <v>0</v>
      </c>
      <c r="Q66" s="51">
        <f t="shared" si="22"/>
        <v>0</v>
      </c>
      <c r="R66" s="51">
        <f t="shared" si="23"/>
        <v>0</v>
      </c>
    </row>
    <row r="67" spans="1:18" ht="15" x14ac:dyDescent="0.25">
      <c r="A67" s="19" t="s">
        <v>198</v>
      </c>
      <c r="B67" s="19" t="s">
        <v>199</v>
      </c>
      <c r="C67" s="19" t="s">
        <v>65</v>
      </c>
      <c r="D67" s="20">
        <v>8.8814329999999995</v>
      </c>
      <c r="E67" s="20">
        <v>0</v>
      </c>
      <c r="F67" s="20">
        <v>0</v>
      </c>
      <c r="G67" s="20">
        <v>0</v>
      </c>
      <c r="H67" s="47">
        <f t="shared" si="16"/>
        <v>8.8814329999999995</v>
      </c>
      <c r="I67" s="21">
        <f t="shared" si="17"/>
        <v>0</v>
      </c>
      <c r="J67" s="21">
        <f t="shared" si="18"/>
        <v>0</v>
      </c>
      <c r="K67" s="21">
        <f t="shared" si="19"/>
        <v>0</v>
      </c>
      <c r="L67" s="21">
        <f t="shared" si="20"/>
        <v>100</v>
      </c>
      <c r="M67" s="20">
        <v>2.12E-2</v>
      </c>
      <c r="N67" s="20">
        <v>4.36E-2</v>
      </c>
      <c r="O67" s="20">
        <v>0.16295399999999999</v>
      </c>
      <c r="P67" s="51">
        <f t="shared" si="21"/>
        <v>0.23870021875974293</v>
      </c>
      <c r="Q67" s="51">
        <f t="shared" si="22"/>
        <v>0.49091177065682989</v>
      </c>
      <c r="R67" s="51">
        <f t="shared" si="23"/>
        <v>1.8347714833856203</v>
      </c>
    </row>
    <row r="68" spans="1:18" ht="15" x14ac:dyDescent="0.25">
      <c r="A68" s="19" t="s">
        <v>200</v>
      </c>
      <c r="B68" s="19" t="s">
        <v>201</v>
      </c>
      <c r="C68" s="19" t="s">
        <v>65</v>
      </c>
      <c r="D68" s="20">
        <v>0.88905000000000001</v>
      </c>
      <c r="E68" s="20">
        <v>0</v>
      </c>
      <c r="F68" s="20">
        <v>0</v>
      </c>
      <c r="G68" s="20">
        <v>0</v>
      </c>
      <c r="H68" s="47">
        <f t="shared" si="16"/>
        <v>0.88905000000000001</v>
      </c>
      <c r="I68" s="21">
        <f t="shared" si="17"/>
        <v>0</v>
      </c>
      <c r="J68" s="21">
        <f t="shared" si="18"/>
        <v>0</v>
      </c>
      <c r="K68" s="21">
        <f t="shared" si="19"/>
        <v>0</v>
      </c>
      <c r="L68" s="21">
        <f t="shared" si="20"/>
        <v>100</v>
      </c>
      <c r="M68" s="20">
        <v>0</v>
      </c>
      <c r="N68" s="20">
        <v>0</v>
      </c>
      <c r="O68" s="20">
        <v>0</v>
      </c>
      <c r="P68" s="51">
        <f t="shared" si="21"/>
        <v>0</v>
      </c>
      <c r="Q68" s="51">
        <f t="shared" si="22"/>
        <v>0</v>
      </c>
      <c r="R68" s="51">
        <f t="shared" si="23"/>
        <v>0</v>
      </c>
    </row>
    <row r="69" spans="1:18" ht="15" x14ac:dyDescent="0.25">
      <c r="A69" s="19" t="s">
        <v>202</v>
      </c>
      <c r="B69" s="19" t="s">
        <v>203</v>
      </c>
      <c r="C69" s="19" t="s">
        <v>65</v>
      </c>
      <c r="D69" s="20">
        <v>8.2165900000000001</v>
      </c>
      <c r="E69" s="20">
        <v>0</v>
      </c>
      <c r="F69" s="20">
        <v>0</v>
      </c>
      <c r="G69" s="20">
        <v>0</v>
      </c>
      <c r="H69" s="47">
        <f t="shared" si="16"/>
        <v>8.2165900000000001</v>
      </c>
      <c r="I69" s="21">
        <f t="shared" si="17"/>
        <v>0</v>
      </c>
      <c r="J69" s="21">
        <f t="shared" si="18"/>
        <v>0</v>
      </c>
      <c r="K69" s="21">
        <f t="shared" si="19"/>
        <v>0</v>
      </c>
      <c r="L69" s="21">
        <f t="shared" si="20"/>
        <v>100</v>
      </c>
      <c r="M69" s="20">
        <v>0</v>
      </c>
      <c r="N69" s="20">
        <v>6.9776532691400003E-4</v>
      </c>
      <c r="O69" s="20">
        <v>1.27572351861E-2</v>
      </c>
      <c r="P69" s="51">
        <f t="shared" si="21"/>
        <v>0</v>
      </c>
      <c r="Q69" s="51">
        <f t="shared" si="22"/>
        <v>8.4921521813063582E-3</v>
      </c>
      <c r="R69" s="51">
        <f t="shared" si="23"/>
        <v>0.15526191748766824</v>
      </c>
    </row>
    <row r="70" spans="1:18" ht="15" x14ac:dyDescent="0.25">
      <c r="A70" s="19" t="s">
        <v>204</v>
      </c>
      <c r="B70" s="19" t="s">
        <v>205</v>
      </c>
      <c r="C70" s="19" t="s">
        <v>65</v>
      </c>
      <c r="D70" s="20">
        <v>0.92477900000000002</v>
      </c>
      <c r="E70" s="20">
        <v>0</v>
      </c>
      <c r="F70" s="20">
        <v>0</v>
      </c>
      <c r="G70" s="20">
        <v>0</v>
      </c>
      <c r="H70" s="47">
        <f t="shared" si="16"/>
        <v>0.92477900000000002</v>
      </c>
      <c r="I70" s="21">
        <f t="shared" si="17"/>
        <v>0</v>
      </c>
      <c r="J70" s="21">
        <f t="shared" si="18"/>
        <v>0</v>
      </c>
      <c r="K70" s="21">
        <f t="shared" si="19"/>
        <v>0</v>
      </c>
      <c r="L70" s="21">
        <f t="shared" si="20"/>
        <v>100</v>
      </c>
      <c r="M70" s="20">
        <v>9.0063713816099997E-3</v>
      </c>
      <c r="N70" s="20">
        <v>1.6000000000000001E-3</v>
      </c>
      <c r="O70" s="20">
        <v>9.5415696523600008E-3</v>
      </c>
      <c r="P70" s="51">
        <f t="shared" si="21"/>
        <v>0.97389445279466769</v>
      </c>
      <c r="Q70" s="51">
        <f t="shared" si="22"/>
        <v>0.17301430936472389</v>
      </c>
      <c r="R70" s="51">
        <f t="shared" si="23"/>
        <v>1.0317675522865464</v>
      </c>
    </row>
    <row r="71" spans="1:18" ht="15" x14ac:dyDescent="0.25">
      <c r="A71" s="19" t="s">
        <v>206</v>
      </c>
      <c r="B71" s="19" t="s">
        <v>207</v>
      </c>
      <c r="C71" s="19" t="s">
        <v>65</v>
      </c>
      <c r="D71" s="20">
        <v>3.303849</v>
      </c>
      <c r="E71" s="20">
        <v>6.4960000000000004E-2</v>
      </c>
      <c r="F71" s="20">
        <v>2.4957E-2</v>
      </c>
      <c r="G71" s="20">
        <v>0.13634299999999999</v>
      </c>
      <c r="H71" s="47">
        <f t="shared" si="16"/>
        <v>3.0775889999999997</v>
      </c>
      <c r="I71" s="21">
        <f t="shared" si="17"/>
        <v>1.9661915541539583</v>
      </c>
      <c r="J71" s="21">
        <f t="shared" si="18"/>
        <v>0.75539166590240647</v>
      </c>
      <c r="K71" s="21">
        <f t="shared" si="19"/>
        <v>4.126792719643058</v>
      </c>
      <c r="L71" s="21">
        <f t="shared" si="20"/>
        <v>93.151624060300563</v>
      </c>
      <c r="M71" s="20">
        <v>4.9676999999999999E-2</v>
      </c>
      <c r="N71" s="20">
        <v>3.6316000000000001E-2</v>
      </c>
      <c r="O71" s="20">
        <v>0.13082299999999999</v>
      </c>
      <c r="P71" s="51">
        <f t="shared" si="21"/>
        <v>1.5036098804757723</v>
      </c>
      <c r="Q71" s="51">
        <f t="shared" si="22"/>
        <v>1.0992027783352085</v>
      </c>
      <c r="R71" s="51">
        <f t="shared" si="23"/>
        <v>3.9597148659033752</v>
      </c>
    </row>
    <row r="72" spans="1:18" ht="15" x14ac:dyDescent="0.25">
      <c r="A72" s="19" t="s">
        <v>208</v>
      </c>
      <c r="B72" s="19" t="s">
        <v>209</v>
      </c>
      <c r="C72" s="19" t="s">
        <v>65</v>
      </c>
      <c r="D72" s="20">
        <v>4.3694899999999999</v>
      </c>
      <c r="E72" s="20">
        <v>5.4723725640999997E-2</v>
      </c>
      <c r="F72" s="20">
        <v>0.62794467567699996</v>
      </c>
      <c r="G72" s="20">
        <v>1.0111016611100001</v>
      </c>
      <c r="H72" s="47">
        <f t="shared" si="16"/>
        <v>2.675719937572</v>
      </c>
      <c r="I72" s="21">
        <f t="shared" si="17"/>
        <v>1.2524053297066704</v>
      </c>
      <c r="J72" s="21">
        <f t="shared" si="18"/>
        <v>14.371120558165826</v>
      </c>
      <c r="K72" s="21">
        <f t="shared" si="19"/>
        <v>23.140038336510671</v>
      </c>
      <c r="L72" s="21">
        <f t="shared" si="20"/>
        <v>61.23643577561684</v>
      </c>
      <c r="M72" s="20">
        <v>3.5519022118800002E-2</v>
      </c>
      <c r="N72" s="20">
        <v>4.9753745723600001E-2</v>
      </c>
      <c r="O72" s="20">
        <v>0.79629545532400003</v>
      </c>
      <c r="P72" s="51">
        <f t="shared" si="21"/>
        <v>0.81288713599985352</v>
      </c>
      <c r="Q72" s="51">
        <f t="shared" si="22"/>
        <v>1.1386625378156261</v>
      </c>
      <c r="R72" s="51">
        <f t="shared" si="23"/>
        <v>18.223990793525104</v>
      </c>
    </row>
    <row r="73" spans="1:18" ht="15" x14ac:dyDescent="0.25">
      <c r="A73" s="19" t="s">
        <v>210</v>
      </c>
      <c r="B73" s="19" t="s">
        <v>211</v>
      </c>
      <c r="C73" s="19" t="s">
        <v>65</v>
      </c>
      <c r="D73" s="20">
        <v>1.8066899999999999</v>
      </c>
      <c r="E73" s="20">
        <v>0</v>
      </c>
      <c r="F73" s="20">
        <v>0</v>
      </c>
      <c r="G73" s="20">
        <v>0</v>
      </c>
      <c r="H73" s="47">
        <f t="shared" si="16"/>
        <v>1.8066899999999999</v>
      </c>
      <c r="I73" s="21">
        <f t="shared" si="17"/>
        <v>0</v>
      </c>
      <c r="J73" s="21">
        <f t="shared" si="18"/>
        <v>0</v>
      </c>
      <c r="K73" s="21">
        <f t="shared" si="19"/>
        <v>0</v>
      </c>
      <c r="L73" s="21">
        <f t="shared" si="20"/>
        <v>100</v>
      </c>
      <c r="M73" s="20">
        <v>5.1419282681299999E-2</v>
      </c>
      <c r="N73" s="20">
        <v>8.5564252566299997E-3</v>
      </c>
      <c r="O73" s="20">
        <v>6.7534914630100001E-2</v>
      </c>
      <c r="P73" s="51">
        <f t="shared" si="21"/>
        <v>2.8460490001771195</v>
      </c>
      <c r="Q73" s="51">
        <f t="shared" si="22"/>
        <v>0.47359675741992263</v>
      </c>
      <c r="R73" s="51">
        <f t="shared" si="23"/>
        <v>3.7380466283701135</v>
      </c>
    </row>
    <row r="74" spans="1:18" ht="15" x14ac:dyDescent="0.25">
      <c r="A74" s="19" t="s">
        <v>212</v>
      </c>
      <c r="B74" s="19" t="s">
        <v>213</v>
      </c>
      <c r="C74" s="19" t="s">
        <v>65</v>
      </c>
      <c r="D74" s="20">
        <v>5.4627600000000003</v>
      </c>
      <c r="E74" s="20">
        <v>0</v>
      </c>
      <c r="F74" s="20">
        <v>0</v>
      </c>
      <c r="G74" s="20">
        <v>0</v>
      </c>
      <c r="H74" s="47">
        <f t="shared" si="16"/>
        <v>5.4627600000000003</v>
      </c>
      <c r="I74" s="21">
        <f t="shared" si="17"/>
        <v>0</v>
      </c>
      <c r="J74" s="21">
        <f t="shared" si="18"/>
        <v>0</v>
      </c>
      <c r="K74" s="21">
        <f t="shared" si="19"/>
        <v>0</v>
      </c>
      <c r="L74" s="21">
        <f t="shared" si="20"/>
        <v>100</v>
      </c>
      <c r="M74" s="20">
        <v>0.17064523713999999</v>
      </c>
      <c r="N74" s="20">
        <v>2.9470145722200001E-2</v>
      </c>
      <c r="O74" s="20">
        <v>7.9012678359799998E-2</v>
      </c>
      <c r="P74" s="51">
        <f t="shared" si="21"/>
        <v>3.1237915841076669</v>
      </c>
      <c r="Q74" s="51">
        <f t="shared" si="22"/>
        <v>0.53947355772906003</v>
      </c>
      <c r="R74" s="51">
        <f t="shared" si="23"/>
        <v>1.4463875103390957</v>
      </c>
    </row>
    <row r="75" spans="1:18" ht="15" x14ac:dyDescent="0.25">
      <c r="A75" s="19" t="s">
        <v>214</v>
      </c>
      <c r="B75" s="19" t="s">
        <v>215</v>
      </c>
      <c r="C75" s="19" t="s">
        <v>65</v>
      </c>
      <c r="D75" s="20">
        <v>2.4716900000000002</v>
      </c>
      <c r="E75" s="20">
        <v>0</v>
      </c>
      <c r="F75" s="20">
        <v>0</v>
      </c>
      <c r="G75" s="20">
        <v>0</v>
      </c>
      <c r="H75" s="47">
        <f t="shared" si="16"/>
        <v>2.4716900000000002</v>
      </c>
      <c r="I75" s="21">
        <f t="shared" si="17"/>
        <v>0</v>
      </c>
      <c r="J75" s="21">
        <f t="shared" si="18"/>
        <v>0</v>
      </c>
      <c r="K75" s="21">
        <f t="shared" si="19"/>
        <v>0</v>
      </c>
      <c r="L75" s="21">
        <f t="shared" si="20"/>
        <v>100</v>
      </c>
      <c r="M75" s="20">
        <v>3.7999999999999999E-2</v>
      </c>
      <c r="N75" s="20">
        <v>1.7863410180000001E-2</v>
      </c>
      <c r="O75" s="20">
        <v>2.6405634899799999E-2</v>
      </c>
      <c r="P75" s="51">
        <f t="shared" si="21"/>
        <v>1.5374096266117514</v>
      </c>
      <c r="Q75" s="51">
        <f t="shared" si="22"/>
        <v>0.72272049407490424</v>
      </c>
      <c r="R75" s="51">
        <f t="shared" si="23"/>
        <v>1.0683230866249407</v>
      </c>
    </row>
    <row r="76" spans="1:18" ht="15" x14ac:dyDescent="0.25">
      <c r="A76" s="19" t="s">
        <v>216</v>
      </c>
      <c r="B76" s="19" t="s">
        <v>217</v>
      </c>
      <c r="C76" s="19" t="s">
        <v>65</v>
      </c>
      <c r="D76" s="20">
        <v>0.46778599999999998</v>
      </c>
      <c r="E76" s="20">
        <v>0</v>
      </c>
      <c r="F76" s="20">
        <v>0</v>
      </c>
      <c r="G76" s="20">
        <v>0</v>
      </c>
      <c r="H76" s="47">
        <f t="shared" si="16"/>
        <v>0.46778599999999998</v>
      </c>
      <c r="I76" s="21">
        <f t="shared" si="17"/>
        <v>0</v>
      </c>
      <c r="J76" s="21">
        <f t="shared" si="18"/>
        <v>0</v>
      </c>
      <c r="K76" s="21">
        <f t="shared" si="19"/>
        <v>0</v>
      </c>
      <c r="L76" s="21">
        <f t="shared" si="20"/>
        <v>100</v>
      </c>
      <c r="M76" s="20">
        <v>0</v>
      </c>
      <c r="N76" s="20">
        <v>0</v>
      </c>
      <c r="O76" s="20">
        <v>0</v>
      </c>
      <c r="P76" s="51">
        <f t="shared" si="21"/>
        <v>0</v>
      </c>
      <c r="Q76" s="51">
        <f t="shared" si="22"/>
        <v>0</v>
      </c>
      <c r="R76" s="51">
        <f t="shared" si="23"/>
        <v>0</v>
      </c>
    </row>
    <row r="77" spans="1:18" ht="15" x14ac:dyDescent="0.25">
      <c r="A77" s="19" t="s">
        <v>218</v>
      </c>
      <c r="B77" s="19" t="s">
        <v>219</v>
      </c>
      <c r="C77" s="19" t="s">
        <v>65</v>
      </c>
      <c r="D77" s="20">
        <v>2.8325400000000001E-2</v>
      </c>
      <c r="E77" s="20">
        <v>0</v>
      </c>
      <c r="F77" s="20">
        <v>0</v>
      </c>
      <c r="G77" s="20">
        <v>0</v>
      </c>
      <c r="H77" s="47">
        <f t="shared" si="16"/>
        <v>2.8325400000000001E-2</v>
      </c>
      <c r="I77" s="21">
        <f t="shared" si="17"/>
        <v>0</v>
      </c>
      <c r="J77" s="21">
        <f t="shared" si="18"/>
        <v>0</v>
      </c>
      <c r="K77" s="21">
        <f t="shared" si="19"/>
        <v>0</v>
      </c>
      <c r="L77" s="21">
        <f t="shared" si="20"/>
        <v>100</v>
      </c>
      <c r="M77" s="20">
        <v>0</v>
      </c>
      <c r="N77" s="20">
        <v>0</v>
      </c>
      <c r="O77" s="20">
        <v>0</v>
      </c>
      <c r="P77" s="51">
        <f t="shared" si="21"/>
        <v>0</v>
      </c>
      <c r="Q77" s="51">
        <f t="shared" si="22"/>
        <v>0</v>
      </c>
      <c r="R77" s="51">
        <f t="shared" si="23"/>
        <v>0</v>
      </c>
    </row>
    <row r="78" spans="1:18" ht="15" x14ac:dyDescent="0.25">
      <c r="A78" s="19" t="s">
        <v>220</v>
      </c>
      <c r="B78" s="19" t="s">
        <v>221</v>
      </c>
      <c r="C78" s="19" t="s">
        <v>65</v>
      </c>
      <c r="D78" s="20">
        <v>6.19869</v>
      </c>
      <c r="E78" s="20">
        <v>0</v>
      </c>
      <c r="F78" s="20">
        <v>0</v>
      </c>
      <c r="G78" s="20">
        <v>0</v>
      </c>
      <c r="H78" s="47">
        <f t="shared" si="16"/>
        <v>6.19869</v>
      </c>
      <c r="I78" s="21">
        <f t="shared" si="17"/>
        <v>0</v>
      </c>
      <c r="J78" s="21">
        <f t="shared" si="18"/>
        <v>0</v>
      </c>
      <c r="K78" s="21">
        <f t="shared" si="19"/>
        <v>0</v>
      </c>
      <c r="L78" s="21">
        <f t="shared" si="20"/>
        <v>100</v>
      </c>
      <c r="M78" s="20">
        <v>0</v>
      </c>
      <c r="N78" s="20">
        <v>1.2457707849000001E-2</v>
      </c>
      <c r="O78" s="20">
        <v>0.27211629268999998</v>
      </c>
      <c r="P78" s="51">
        <f t="shared" si="21"/>
        <v>0</v>
      </c>
      <c r="Q78" s="51">
        <f t="shared" si="22"/>
        <v>0.20097323545781448</v>
      </c>
      <c r="R78" s="51">
        <f t="shared" si="23"/>
        <v>4.3899000061303273</v>
      </c>
    </row>
    <row r="79" spans="1:18" ht="15" x14ac:dyDescent="0.25">
      <c r="A79" s="19" t="s">
        <v>222</v>
      </c>
      <c r="B79" s="19" t="s">
        <v>223</v>
      </c>
      <c r="C79" s="19" t="s">
        <v>65</v>
      </c>
      <c r="D79" s="20">
        <v>1.96129</v>
      </c>
      <c r="E79" s="20">
        <v>0</v>
      </c>
      <c r="F79" s="20">
        <v>1.0435062717200001</v>
      </c>
      <c r="G79" s="20">
        <v>0.34284255899799998</v>
      </c>
      <c r="H79" s="47">
        <f t="shared" si="16"/>
        <v>0.5749411692819999</v>
      </c>
      <c r="I79" s="21">
        <f t="shared" si="17"/>
        <v>0</v>
      </c>
      <c r="J79" s="21">
        <f t="shared" si="18"/>
        <v>53.205098262878018</v>
      </c>
      <c r="K79" s="21">
        <f t="shared" si="19"/>
        <v>17.48046229767143</v>
      </c>
      <c r="L79" s="21">
        <f t="shared" si="20"/>
        <v>29.314439439450563</v>
      </c>
      <c r="M79" s="20">
        <v>0</v>
      </c>
      <c r="N79" s="20">
        <v>2.76E-2</v>
      </c>
      <c r="O79" s="20">
        <v>0.133019352452</v>
      </c>
      <c r="P79" s="51">
        <f t="shared" si="21"/>
        <v>0</v>
      </c>
      <c r="Q79" s="51">
        <f t="shared" si="22"/>
        <v>1.4072370735587292</v>
      </c>
      <c r="R79" s="51">
        <f t="shared" si="23"/>
        <v>6.7822378359141178</v>
      </c>
    </row>
    <row r="80" spans="1:18" ht="15" x14ac:dyDescent="0.25">
      <c r="A80" s="19" t="s">
        <v>224</v>
      </c>
      <c r="B80" s="19" t="s">
        <v>225</v>
      </c>
      <c r="C80" s="19" t="s">
        <v>65</v>
      </c>
      <c r="D80" s="20">
        <v>0.14486299999999999</v>
      </c>
      <c r="E80" s="20">
        <v>0</v>
      </c>
      <c r="F80" s="20">
        <v>0</v>
      </c>
      <c r="G80" s="20">
        <v>0</v>
      </c>
      <c r="H80" s="47">
        <f t="shared" si="16"/>
        <v>0.14486299999999999</v>
      </c>
      <c r="I80" s="21">
        <f t="shared" si="17"/>
        <v>0</v>
      </c>
      <c r="J80" s="21">
        <f t="shared" si="18"/>
        <v>0</v>
      </c>
      <c r="K80" s="21">
        <f t="shared" si="19"/>
        <v>0</v>
      </c>
      <c r="L80" s="21">
        <f t="shared" si="20"/>
        <v>100</v>
      </c>
      <c r="M80" s="20">
        <v>0</v>
      </c>
      <c r="N80" s="20">
        <v>0</v>
      </c>
      <c r="O80" s="20">
        <v>0</v>
      </c>
      <c r="P80" s="51">
        <f t="shared" si="21"/>
        <v>0</v>
      </c>
      <c r="Q80" s="51">
        <f t="shared" si="22"/>
        <v>0</v>
      </c>
      <c r="R80" s="51">
        <f t="shared" si="23"/>
        <v>0</v>
      </c>
    </row>
    <row r="81" spans="1:18" ht="15" x14ac:dyDescent="0.25">
      <c r="A81" s="19" t="s">
        <v>226</v>
      </c>
      <c r="B81" s="19" t="s">
        <v>227</v>
      </c>
      <c r="C81" s="19" t="s">
        <v>65</v>
      </c>
      <c r="D81" s="20">
        <v>3.9056E-2</v>
      </c>
      <c r="E81" s="20">
        <v>0</v>
      </c>
      <c r="F81" s="20">
        <v>0</v>
      </c>
      <c r="G81" s="20">
        <v>0</v>
      </c>
      <c r="H81" s="47">
        <f t="shared" si="16"/>
        <v>3.9056E-2</v>
      </c>
      <c r="I81" s="21">
        <f t="shared" si="17"/>
        <v>0</v>
      </c>
      <c r="J81" s="21">
        <f t="shared" si="18"/>
        <v>0</v>
      </c>
      <c r="K81" s="21">
        <f t="shared" si="19"/>
        <v>0</v>
      </c>
      <c r="L81" s="21">
        <f t="shared" si="20"/>
        <v>100</v>
      </c>
      <c r="M81" s="20">
        <v>4.54143212862E-4</v>
      </c>
      <c r="N81" s="20">
        <v>0</v>
      </c>
      <c r="O81" s="20">
        <v>2.19856748677E-3</v>
      </c>
      <c r="P81" s="51">
        <f t="shared" si="21"/>
        <v>1.1628001148658336</v>
      </c>
      <c r="Q81" s="51">
        <f t="shared" si="22"/>
        <v>0</v>
      </c>
      <c r="R81" s="51">
        <f t="shared" si="23"/>
        <v>5.6292694765721007</v>
      </c>
    </row>
    <row r="82" spans="1:18" ht="15" x14ac:dyDescent="0.25">
      <c r="A82" s="19" t="s">
        <v>228</v>
      </c>
      <c r="B82" s="19" t="s">
        <v>229</v>
      </c>
      <c r="C82" s="19" t="s">
        <v>65</v>
      </c>
      <c r="D82" s="20">
        <v>2.33107</v>
      </c>
      <c r="E82" s="20">
        <v>0</v>
      </c>
      <c r="F82" s="20">
        <v>0</v>
      </c>
      <c r="G82" s="20">
        <v>7.8660184592899997E-4</v>
      </c>
      <c r="H82" s="47">
        <f t="shared" si="16"/>
        <v>2.3302833981540712</v>
      </c>
      <c r="I82" s="21">
        <f t="shared" si="17"/>
        <v>0</v>
      </c>
      <c r="J82" s="21">
        <f t="shared" si="18"/>
        <v>0</v>
      </c>
      <c r="K82" s="21">
        <f t="shared" si="19"/>
        <v>3.3744239595078655E-2</v>
      </c>
      <c r="L82" s="21">
        <f t="shared" si="20"/>
        <v>99.966255760404934</v>
      </c>
      <c r="M82" s="20">
        <v>1.51908907635E-2</v>
      </c>
      <c r="N82" s="20">
        <v>5.1693367459499998E-2</v>
      </c>
      <c r="O82" s="20">
        <v>0.24867903107799999</v>
      </c>
      <c r="P82" s="51">
        <f t="shared" si="21"/>
        <v>0.65167029576546387</v>
      </c>
      <c r="Q82" s="51">
        <f t="shared" si="22"/>
        <v>2.217581087633576</v>
      </c>
      <c r="R82" s="51">
        <f t="shared" si="23"/>
        <v>10.668020740604101</v>
      </c>
    </row>
    <row r="83" spans="1:18" ht="15" x14ac:dyDescent="0.25">
      <c r="A83" s="19" t="s">
        <v>230</v>
      </c>
      <c r="B83" s="19" t="s">
        <v>231</v>
      </c>
      <c r="C83" s="19" t="s">
        <v>65</v>
      </c>
      <c r="D83" s="20">
        <v>0.11017399999999999</v>
      </c>
      <c r="E83" s="20">
        <v>0</v>
      </c>
      <c r="F83" s="20">
        <v>0</v>
      </c>
      <c r="G83" s="20">
        <v>0</v>
      </c>
      <c r="H83" s="47">
        <f t="shared" si="16"/>
        <v>0.11017399999999999</v>
      </c>
      <c r="I83" s="21">
        <f t="shared" si="17"/>
        <v>0</v>
      </c>
      <c r="J83" s="21">
        <f t="shared" si="18"/>
        <v>0</v>
      </c>
      <c r="K83" s="21">
        <f t="shared" si="19"/>
        <v>0</v>
      </c>
      <c r="L83" s="21">
        <f t="shared" si="20"/>
        <v>100</v>
      </c>
      <c r="M83" s="20">
        <v>2.2968080443499999E-4</v>
      </c>
      <c r="N83" s="20">
        <v>2.0594463612E-3</v>
      </c>
      <c r="O83" s="20">
        <v>1.8425418830800001E-2</v>
      </c>
      <c r="P83" s="51">
        <f t="shared" si="21"/>
        <v>0.20847096813676547</v>
      </c>
      <c r="Q83" s="51">
        <f t="shared" si="22"/>
        <v>1.8692671240038488</v>
      </c>
      <c r="R83" s="51">
        <f t="shared" si="23"/>
        <v>16.723926544193731</v>
      </c>
    </row>
    <row r="84" spans="1:18" ht="15" x14ac:dyDescent="0.25">
      <c r="A84" s="19" t="s">
        <v>232</v>
      </c>
      <c r="B84" s="19" t="s">
        <v>233</v>
      </c>
      <c r="C84" s="19" t="s">
        <v>65</v>
      </c>
      <c r="D84" s="20">
        <v>41.442500000000003</v>
      </c>
      <c r="E84" s="20">
        <v>0</v>
      </c>
      <c r="F84" s="20">
        <v>0</v>
      </c>
      <c r="G84" s="20">
        <v>0</v>
      </c>
      <c r="H84" s="47">
        <f t="shared" si="16"/>
        <v>41.442500000000003</v>
      </c>
      <c r="I84" s="21">
        <f t="shared" si="17"/>
        <v>0</v>
      </c>
      <c r="J84" s="21">
        <f t="shared" si="18"/>
        <v>0</v>
      </c>
      <c r="K84" s="21">
        <f t="shared" si="19"/>
        <v>0</v>
      </c>
      <c r="L84" s="21">
        <f t="shared" si="20"/>
        <v>100</v>
      </c>
      <c r="M84" s="20">
        <v>1.01343381526</v>
      </c>
      <c r="N84" s="20">
        <v>0.44648947098800001</v>
      </c>
      <c r="O84" s="20">
        <v>1.6103762080999999</v>
      </c>
      <c r="P84" s="51">
        <f t="shared" si="21"/>
        <v>2.4453973946069856</v>
      </c>
      <c r="Q84" s="51">
        <f t="shared" si="22"/>
        <v>1.0773709862773722</v>
      </c>
      <c r="R84" s="51">
        <f t="shared" si="23"/>
        <v>3.8858085494359651</v>
      </c>
    </row>
    <row r="85" spans="1:18" ht="15" x14ac:dyDescent="0.25">
      <c r="A85" s="19" t="s">
        <v>234</v>
      </c>
      <c r="B85" s="19" t="s">
        <v>235</v>
      </c>
      <c r="C85" s="19" t="s">
        <v>65</v>
      </c>
      <c r="D85" s="20">
        <v>28.725000000000001</v>
      </c>
      <c r="E85" s="20">
        <v>0</v>
      </c>
      <c r="F85" s="20">
        <v>0</v>
      </c>
      <c r="G85" s="20">
        <v>0</v>
      </c>
      <c r="H85" s="47">
        <f t="shared" si="16"/>
        <v>28.725000000000001</v>
      </c>
      <c r="I85" s="21">
        <f t="shared" si="17"/>
        <v>0</v>
      </c>
      <c r="J85" s="21">
        <f t="shared" si="18"/>
        <v>0</v>
      </c>
      <c r="K85" s="21">
        <f t="shared" si="19"/>
        <v>0</v>
      </c>
      <c r="L85" s="21">
        <f t="shared" si="20"/>
        <v>100</v>
      </c>
      <c r="M85" s="20">
        <v>0.90188897293699999</v>
      </c>
      <c r="N85" s="20">
        <v>0.29699127273100001</v>
      </c>
      <c r="O85" s="20">
        <v>1.1359717972400001</v>
      </c>
      <c r="P85" s="51">
        <f t="shared" si="21"/>
        <v>3.1397353278920801</v>
      </c>
      <c r="Q85" s="51">
        <f t="shared" si="22"/>
        <v>1.0339121766092254</v>
      </c>
      <c r="R85" s="51">
        <f t="shared" si="23"/>
        <v>3.9546450730722369</v>
      </c>
    </row>
    <row r="86" spans="1:18" ht="15" x14ac:dyDescent="0.25">
      <c r="A86" s="19" t="s">
        <v>236</v>
      </c>
      <c r="B86" s="19" t="s">
        <v>237</v>
      </c>
      <c r="C86" s="19" t="s">
        <v>65</v>
      </c>
      <c r="D86" s="20">
        <v>0.44699100000000003</v>
      </c>
      <c r="E86" s="20">
        <v>0</v>
      </c>
      <c r="F86" s="20">
        <v>0</v>
      </c>
      <c r="G86" s="20">
        <v>0</v>
      </c>
      <c r="H86" s="47">
        <f t="shared" si="16"/>
        <v>0.44699100000000003</v>
      </c>
      <c r="I86" s="21">
        <f t="shared" si="17"/>
        <v>0</v>
      </c>
      <c r="J86" s="21">
        <f t="shared" si="18"/>
        <v>0</v>
      </c>
      <c r="K86" s="21">
        <f t="shared" si="19"/>
        <v>0</v>
      </c>
      <c r="L86" s="21">
        <f t="shared" si="20"/>
        <v>100</v>
      </c>
      <c r="M86" s="20">
        <v>0</v>
      </c>
      <c r="N86" s="20">
        <v>0</v>
      </c>
      <c r="O86" s="20">
        <v>1.1105549336199999E-2</v>
      </c>
      <c r="P86" s="51">
        <f t="shared" si="21"/>
        <v>0</v>
      </c>
      <c r="Q86" s="51">
        <f t="shared" si="22"/>
        <v>0</v>
      </c>
      <c r="R86" s="51">
        <f t="shared" si="23"/>
        <v>2.4845129624981261</v>
      </c>
    </row>
    <row r="87" spans="1:18" ht="15" x14ac:dyDescent="0.25">
      <c r="A87" s="19" t="s">
        <v>238</v>
      </c>
      <c r="B87" s="19" t="s">
        <v>239</v>
      </c>
      <c r="C87" s="19" t="s">
        <v>65</v>
      </c>
      <c r="D87" s="20">
        <v>26.8414</v>
      </c>
      <c r="E87" s="20">
        <v>0</v>
      </c>
      <c r="F87" s="20">
        <v>1.59728225435</v>
      </c>
      <c r="G87" s="20">
        <v>0.74643088280100001</v>
      </c>
      <c r="H87" s="47">
        <f t="shared" si="16"/>
        <v>24.497686862849001</v>
      </c>
      <c r="I87" s="21">
        <f t="shared" si="17"/>
        <v>0</v>
      </c>
      <c r="J87" s="21">
        <f t="shared" si="18"/>
        <v>5.9508157337173175</v>
      </c>
      <c r="K87" s="21">
        <f t="shared" si="19"/>
        <v>2.7808940025520279</v>
      </c>
      <c r="L87" s="21">
        <f t="shared" si="20"/>
        <v>91.268290263730663</v>
      </c>
      <c r="M87" s="20">
        <v>0.97522211046999996</v>
      </c>
      <c r="N87" s="20">
        <v>0.74712704915000006</v>
      </c>
      <c r="O87" s="20">
        <v>1.8035353813199999</v>
      </c>
      <c r="P87" s="51">
        <f t="shared" si="21"/>
        <v>3.633275874097476</v>
      </c>
      <c r="Q87" s="51">
        <f t="shared" si="22"/>
        <v>2.7834876316063992</v>
      </c>
      <c r="R87" s="51">
        <f t="shared" si="23"/>
        <v>6.7192299258607964</v>
      </c>
    </row>
    <row r="88" spans="1:18" ht="15" x14ac:dyDescent="0.25">
      <c r="A88" s="19" t="s">
        <v>240</v>
      </c>
      <c r="B88" s="19" t="s">
        <v>241</v>
      </c>
      <c r="C88" s="19" t="s">
        <v>65</v>
      </c>
      <c r="D88" s="20">
        <v>9.3951200000000004</v>
      </c>
      <c r="E88" s="20">
        <v>0</v>
      </c>
      <c r="F88" s="20">
        <v>0</v>
      </c>
      <c r="G88" s="20">
        <v>0</v>
      </c>
      <c r="H88" s="47">
        <f t="shared" si="16"/>
        <v>9.3951200000000004</v>
      </c>
      <c r="I88" s="21">
        <f t="shared" si="17"/>
        <v>0</v>
      </c>
      <c r="J88" s="21">
        <f t="shared" si="18"/>
        <v>0</v>
      </c>
      <c r="K88" s="21">
        <f t="shared" si="19"/>
        <v>0</v>
      </c>
      <c r="L88" s="21">
        <f t="shared" si="20"/>
        <v>100</v>
      </c>
      <c r="M88" s="20">
        <v>0.25679999999999997</v>
      </c>
      <c r="N88" s="20">
        <v>9.1999999999999998E-2</v>
      </c>
      <c r="O88" s="20">
        <v>0.249971817697</v>
      </c>
      <c r="P88" s="51">
        <f t="shared" si="21"/>
        <v>2.7333339010039248</v>
      </c>
      <c r="Q88" s="51">
        <f t="shared" si="22"/>
        <v>0.97923177138769901</v>
      </c>
      <c r="R88" s="51">
        <f t="shared" si="23"/>
        <v>2.6606559330482207</v>
      </c>
    </row>
    <row r="89" spans="1:18" ht="15" x14ac:dyDescent="0.25">
      <c r="A89" s="19" t="s">
        <v>242</v>
      </c>
      <c r="B89" s="19" t="s">
        <v>243</v>
      </c>
      <c r="C89" s="19" t="s">
        <v>65</v>
      </c>
      <c r="D89" s="20">
        <v>0.29468800000000001</v>
      </c>
      <c r="E89" s="20">
        <v>0</v>
      </c>
      <c r="F89" s="20">
        <v>0</v>
      </c>
      <c r="G89" s="20">
        <v>0</v>
      </c>
      <c r="H89" s="47">
        <f t="shared" si="16"/>
        <v>0.29468800000000001</v>
      </c>
      <c r="I89" s="21">
        <f t="shared" si="17"/>
        <v>0</v>
      </c>
      <c r="J89" s="21">
        <f t="shared" si="18"/>
        <v>0</v>
      </c>
      <c r="K89" s="21">
        <f t="shared" si="19"/>
        <v>0</v>
      </c>
      <c r="L89" s="21">
        <f t="shared" si="20"/>
        <v>100</v>
      </c>
      <c r="M89" s="20">
        <v>0</v>
      </c>
      <c r="N89" s="20">
        <v>0</v>
      </c>
      <c r="O89" s="20">
        <v>2.27021773751E-2</v>
      </c>
      <c r="P89" s="51">
        <f t="shared" si="21"/>
        <v>0</v>
      </c>
      <c r="Q89" s="51">
        <f t="shared" si="22"/>
        <v>0</v>
      </c>
      <c r="R89" s="51">
        <f t="shared" si="23"/>
        <v>7.7038010964477683</v>
      </c>
    </row>
    <row r="90" spans="1:18" ht="15" x14ac:dyDescent="0.25">
      <c r="A90" s="19" t="s">
        <v>244</v>
      </c>
      <c r="B90" s="19" t="s">
        <v>245</v>
      </c>
      <c r="C90" s="19" t="s">
        <v>65</v>
      </c>
      <c r="D90" s="20">
        <v>0.76846899999999996</v>
      </c>
      <c r="E90" s="20">
        <v>4.3285138535600001E-5</v>
      </c>
      <c r="F90" s="20">
        <v>1.4260947242999999E-4</v>
      </c>
      <c r="G90" s="20">
        <v>6.8186719070399999E-5</v>
      </c>
      <c r="H90" s="47">
        <f t="shared" si="16"/>
        <v>0.76821491866996394</v>
      </c>
      <c r="I90" s="21">
        <f t="shared" si="17"/>
        <v>5.6326460189805973E-3</v>
      </c>
      <c r="J90" s="21">
        <f t="shared" si="18"/>
        <v>1.8557609016108652E-2</v>
      </c>
      <c r="K90" s="21">
        <f t="shared" si="19"/>
        <v>8.8730604709363683E-3</v>
      </c>
      <c r="L90" s="21">
        <f t="shared" si="20"/>
        <v>99.966936684493973</v>
      </c>
      <c r="M90" s="20">
        <v>5.3046382584000002E-4</v>
      </c>
      <c r="N90" s="20">
        <v>1.62944159618E-3</v>
      </c>
      <c r="O90" s="20">
        <v>4.07453766908E-2</v>
      </c>
      <c r="P90" s="51">
        <f t="shared" si="21"/>
        <v>6.9028656437670227E-2</v>
      </c>
      <c r="Q90" s="51">
        <f t="shared" si="22"/>
        <v>0.21203738812886402</v>
      </c>
      <c r="R90" s="51">
        <f t="shared" si="23"/>
        <v>5.3021496886406609</v>
      </c>
    </row>
    <row r="91" spans="1:18" ht="15" x14ac:dyDescent="0.25">
      <c r="A91" s="19" t="s">
        <v>246</v>
      </c>
      <c r="B91" s="19" t="s">
        <v>247</v>
      </c>
      <c r="C91" s="19" t="s">
        <v>65</v>
      </c>
      <c r="D91" s="20">
        <v>0.55205700000000002</v>
      </c>
      <c r="E91" s="20">
        <v>0</v>
      </c>
      <c r="F91" s="20">
        <v>0</v>
      </c>
      <c r="G91" s="20">
        <v>0</v>
      </c>
      <c r="H91" s="47">
        <f t="shared" si="16"/>
        <v>0.55205700000000002</v>
      </c>
      <c r="I91" s="21">
        <f t="shared" si="17"/>
        <v>0</v>
      </c>
      <c r="J91" s="21">
        <f t="shared" si="18"/>
        <v>0</v>
      </c>
      <c r="K91" s="21">
        <f t="shared" si="19"/>
        <v>0</v>
      </c>
      <c r="L91" s="21">
        <f t="shared" si="20"/>
        <v>100</v>
      </c>
      <c r="M91" s="20">
        <v>0</v>
      </c>
      <c r="N91" s="20">
        <v>0</v>
      </c>
      <c r="O91" s="20">
        <v>0</v>
      </c>
      <c r="P91" s="51">
        <f t="shared" si="21"/>
        <v>0</v>
      </c>
      <c r="Q91" s="51">
        <f t="shared" si="22"/>
        <v>0</v>
      </c>
      <c r="R91" s="51">
        <f t="shared" si="23"/>
        <v>0</v>
      </c>
    </row>
    <row r="92" spans="1:18" ht="15" x14ac:dyDescent="0.25">
      <c r="A92" s="19" t="s">
        <v>248</v>
      </c>
      <c r="B92" s="19" t="s">
        <v>249</v>
      </c>
      <c r="C92" s="19" t="s">
        <v>65</v>
      </c>
      <c r="D92" s="20">
        <v>0.868591</v>
      </c>
      <c r="E92" s="20">
        <v>0</v>
      </c>
      <c r="F92" s="20">
        <v>0</v>
      </c>
      <c r="G92" s="20">
        <v>0</v>
      </c>
      <c r="H92" s="47">
        <f t="shared" si="16"/>
        <v>0.868591</v>
      </c>
      <c r="I92" s="21">
        <f t="shared" si="17"/>
        <v>0</v>
      </c>
      <c r="J92" s="21">
        <f t="shared" si="18"/>
        <v>0</v>
      </c>
      <c r="K92" s="21">
        <f t="shared" si="19"/>
        <v>0</v>
      </c>
      <c r="L92" s="21">
        <f t="shared" si="20"/>
        <v>100</v>
      </c>
      <c r="M92" s="20">
        <v>1.5799402648600001E-2</v>
      </c>
      <c r="N92" s="20">
        <v>7.4243999999000004E-3</v>
      </c>
      <c r="O92" s="20">
        <v>4.9237172644400001E-2</v>
      </c>
      <c r="P92" s="51">
        <f t="shared" si="21"/>
        <v>1.818969186717339</v>
      </c>
      <c r="Q92" s="51">
        <f t="shared" si="22"/>
        <v>0.85476363442632963</v>
      </c>
      <c r="R92" s="51">
        <f t="shared" si="23"/>
        <v>5.6686256989077712</v>
      </c>
    </row>
    <row r="93" spans="1:18" ht="15" x14ac:dyDescent="0.25">
      <c r="A93" s="19" t="s">
        <v>250</v>
      </c>
      <c r="B93" s="19" t="s">
        <v>251</v>
      </c>
      <c r="C93" s="19" t="s">
        <v>65</v>
      </c>
      <c r="D93" s="20">
        <v>5.8563299999999999E-2</v>
      </c>
      <c r="E93" s="20">
        <v>0</v>
      </c>
      <c r="F93" s="20">
        <v>0</v>
      </c>
      <c r="G93" s="20">
        <v>0</v>
      </c>
      <c r="H93" s="47">
        <f t="shared" si="16"/>
        <v>5.8563299999999999E-2</v>
      </c>
      <c r="I93" s="21">
        <f t="shared" si="17"/>
        <v>0</v>
      </c>
      <c r="J93" s="21">
        <f t="shared" si="18"/>
        <v>0</v>
      </c>
      <c r="K93" s="21">
        <f t="shared" si="19"/>
        <v>0</v>
      </c>
      <c r="L93" s="21">
        <f t="shared" si="20"/>
        <v>100</v>
      </c>
      <c r="M93" s="20">
        <v>0</v>
      </c>
      <c r="N93" s="20">
        <v>0</v>
      </c>
      <c r="O93" s="20">
        <v>0</v>
      </c>
      <c r="P93" s="51">
        <f t="shared" si="21"/>
        <v>0</v>
      </c>
      <c r="Q93" s="51">
        <f t="shared" si="22"/>
        <v>0</v>
      </c>
      <c r="R93" s="51">
        <f t="shared" si="23"/>
        <v>0</v>
      </c>
    </row>
    <row r="94" spans="1:18" ht="15" x14ac:dyDescent="0.25">
      <c r="A94" s="19" t="s">
        <v>252</v>
      </c>
      <c r="B94" s="19" t="s">
        <v>253</v>
      </c>
      <c r="C94" s="19" t="s">
        <v>65</v>
      </c>
      <c r="D94" s="20">
        <v>0.231098</v>
      </c>
      <c r="E94" s="20">
        <v>1.24200957431E-3</v>
      </c>
      <c r="F94" s="20">
        <v>5.2690756047300003E-3</v>
      </c>
      <c r="G94" s="20">
        <v>0.22458705591600001</v>
      </c>
      <c r="H94" s="47">
        <f t="shared" si="16"/>
        <v>-1.4109504001269535E-7</v>
      </c>
      <c r="I94" s="21">
        <f t="shared" si="17"/>
        <v>0.53743847818241608</v>
      </c>
      <c r="J94" s="21">
        <f t="shared" si="18"/>
        <v>2.2800178299812202</v>
      </c>
      <c r="K94" s="21">
        <f t="shared" si="19"/>
        <v>97.182604746038479</v>
      </c>
      <c r="L94" s="21">
        <f t="shared" si="20"/>
        <v>-6.1054202118882614E-5</v>
      </c>
      <c r="M94" s="20">
        <v>1.6672534676100002E-2</v>
      </c>
      <c r="N94" s="20">
        <v>9.0781622219500008E-3</v>
      </c>
      <c r="O94" s="20">
        <v>0.12704623846800001</v>
      </c>
      <c r="P94" s="51">
        <f t="shared" si="21"/>
        <v>7.2144867874667895</v>
      </c>
      <c r="Q94" s="51">
        <f t="shared" si="22"/>
        <v>3.9282738154159711</v>
      </c>
      <c r="R94" s="51">
        <f t="shared" si="23"/>
        <v>54.975048883157797</v>
      </c>
    </row>
    <row r="95" spans="1:18" ht="15" x14ac:dyDescent="0.25">
      <c r="A95" s="19" t="s">
        <v>254</v>
      </c>
      <c r="B95" s="19" t="s">
        <v>255</v>
      </c>
      <c r="C95" s="19" t="s">
        <v>65</v>
      </c>
      <c r="D95" s="20">
        <v>5.0521400000000001E-2</v>
      </c>
      <c r="E95" s="20">
        <v>0</v>
      </c>
      <c r="F95" s="20">
        <v>0</v>
      </c>
      <c r="G95" s="20">
        <v>0</v>
      </c>
      <c r="H95" s="47">
        <f t="shared" si="16"/>
        <v>5.0521400000000001E-2</v>
      </c>
      <c r="I95" s="21">
        <f t="shared" si="17"/>
        <v>0</v>
      </c>
      <c r="J95" s="21">
        <f t="shared" si="18"/>
        <v>0</v>
      </c>
      <c r="K95" s="21">
        <f t="shared" si="19"/>
        <v>0</v>
      </c>
      <c r="L95" s="21">
        <f t="shared" si="20"/>
        <v>100</v>
      </c>
      <c r="M95" s="20">
        <v>0</v>
      </c>
      <c r="N95" s="20">
        <v>0</v>
      </c>
      <c r="O95" s="20">
        <v>0</v>
      </c>
      <c r="P95" s="51">
        <f t="shared" si="21"/>
        <v>0</v>
      </c>
      <c r="Q95" s="51">
        <f t="shared" si="22"/>
        <v>0</v>
      </c>
      <c r="R95" s="51">
        <f t="shared" si="23"/>
        <v>0</v>
      </c>
    </row>
    <row r="96" spans="1:18" ht="15" x14ac:dyDescent="0.25">
      <c r="A96" s="19" t="s">
        <v>256</v>
      </c>
      <c r="B96" s="19" t="s">
        <v>257</v>
      </c>
      <c r="C96" s="19" t="s">
        <v>65</v>
      </c>
      <c r="D96" s="20">
        <v>6.6997200000000007E-2</v>
      </c>
      <c r="E96" s="20">
        <v>0</v>
      </c>
      <c r="F96" s="20">
        <v>0</v>
      </c>
      <c r="G96" s="20">
        <v>0</v>
      </c>
      <c r="H96" s="47">
        <f t="shared" si="16"/>
        <v>6.6997200000000007E-2</v>
      </c>
      <c r="I96" s="21">
        <f t="shared" si="17"/>
        <v>0</v>
      </c>
      <c r="J96" s="21">
        <f t="shared" si="18"/>
        <v>0</v>
      </c>
      <c r="K96" s="21">
        <f t="shared" si="19"/>
        <v>0</v>
      </c>
      <c r="L96" s="21">
        <f t="shared" si="20"/>
        <v>100</v>
      </c>
      <c r="M96" s="20">
        <v>0</v>
      </c>
      <c r="N96" s="20">
        <v>0</v>
      </c>
      <c r="O96" s="20">
        <v>0</v>
      </c>
      <c r="P96" s="51">
        <f t="shared" si="21"/>
        <v>0</v>
      </c>
      <c r="Q96" s="51">
        <f t="shared" si="22"/>
        <v>0</v>
      </c>
      <c r="R96" s="51">
        <f t="shared" si="23"/>
        <v>0</v>
      </c>
    </row>
    <row r="97" spans="1:18" ht="15" x14ac:dyDescent="0.25">
      <c r="A97" s="19" t="s">
        <v>258</v>
      </c>
      <c r="B97" s="19" t="s">
        <v>259</v>
      </c>
      <c r="C97" s="19" t="s">
        <v>65</v>
      </c>
      <c r="D97" s="20">
        <v>6.8651699999999996E-2</v>
      </c>
      <c r="E97" s="20">
        <v>0</v>
      </c>
      <c r="F97" s="20">
        <v>0</v>
      </c>
      <c r="G97" s="20">
        <v>0</v>
      </c>
      <c r="H97" s="47">
        <f t="shared" si="16"/>
        <v>6.8651699999999996E-2</v>
      </c>
      <c r="I97" s="21">
        <f t="shared" si="17"/>
        <v>0</v>
      </c>
      <c r="J97" s="21">
        <f t="shared" si="18"/>
        <v>0</v>
      </c>
      <c r="K97" s="21">
        <f t="shared" si="19"/>
        <v>0</v>
      </c>
      <c r="L97" s="21">
        <f t="shared" si="20"/>
        <v>100</v>
      </c>
      <c r="M97" s="20">
        <v>0</v>
      </c>
      <c r="N97" s="20">
        <v>0</v>
      </c>
      <c r="O97" s="20">
        <v>0</v>
      </c>
      <c r="P97" s="51">
        <f t="shared" si="21"/>
        <v>0</v>
      </c>
      <c r="Q97" s="51">
        <f t="shared" si="22"/>
        <v>0</v>
      </c>
      <c r="R97" s="51">
        <f t="shared" si="23"/>
        <v>0</v>
      </c>
    </row>
    <row r="98" spans="1:18" ht="15" x14ac:dyDescent="0.25">
      <c r="A98" s="19" t="s">
        <v>260</v>
      </c>
      <c r="B98" s="19" t="s">
        <v>261</v>
      </c>
      <c r="C98" s="19" t="s">
        <v>65</v>
      </c>
      <c r="D98" s="20">
        <v>0.108818</v>
      </c>
      <c r="E98" s="20">
        <v>0</v>
      </c>
      <c r="F98" s="20">
        <v>0</v>
      </c>
      <c r="G98" s="20">
        <v>8.3785001215700003E-4</v>
      </c>
      <c r="H98" s="47">
        <f t="shared" si="16"/>
        <v>0.107980149987843</v>
      </c>
      <c r="I98" s="21">
        <f t="shared" si="17"/>
        <v>0</v>
      </c>
      <c r="J98" s="21">
        <f t="shared" si="18"/>
        <v>0</v>
      </c>
      <c r="K98" s="21">
        <f t="shared" si="19"/>
        <v>0.76995534944310684</v>
      </c>
      <c r="L98" s="21">
        <f t="shared" si="20"/>
        <v>99.230044650556891</v>
      </c>
      <c r="M98" s="20">
        <v>0</v>
      </c>
      <c r="N98" s="20">
        <v>0</v>
      </c>
      <c r="O98" s="20">
        <v>0</v>
      </c>
      <c r="P98" s="51">
        <f t="shared" si="21"/>
        <v>0</v>
      </c>
      <c r="Q98" s="51">
        <f t="shared" si="22"/>
        <v>0</v>
      </c>
      <c r="R98" s="51">
        <f t="shared" si="23"/>
        <v>0</v>
      </c>
    </row>
    <row r="99" spans="1:18" ht="15" x14ac:dyDescent="0.25">
      <c r="A99" s="19" t="s">
        <v>262</v>
      </c>
      <c r="B99" s="19" t="s">
        <v>263</v>
      </c>
      <c r="C99" s="19" t="s">
        <v>65</v>
      </c>
      <c r="D99" s="20">
        <v>1.0551200000000001</v>
      </c>
      <c r="E99" s="20">
        <v>0</v>
      </c>
      <c r="F99" s="20">
        <v>0</v>
      </c>
      <c r="G99" s="20">
        <v>0</v>
      </c>
      <c r="H99" s="47">
        <f t="shared" si="16"/>
        <v>1.0551200000000001</v>
      </c>
      <c r="I99" s="21">
        <f t="shared" si="17"/>
        <v>0</v>
      </c>
      <c r="J99" s="21">
        <f t="shared" si="18"/>
        <v>0</v>
      </c>
      <c r="K99" s="21">
        <f t="shared" si="19"/>
        <v>0</v>
      </c>
      <c r="L99" s="21">
        <f t="shared" si="20"/>
        <v>100</v>
      </c>
      <c r="M99" s="20">
        <v>2.31874364241E-2</v>
      </c>
      <c r="N99" s="20">
        <v>1.3896665984799999E-2</v>
      </c>
      <c r="O99" s="20">
        <v>0.22520086868799999</v>
      </c>
      <c r="P99" s="51">
        <f t="shared" si="21"/>
        <v>2.197611307159375</v>
      </c>
      <c r="Q99" s="51">
        <f t="shared" si="22"/>
        <v>1.3170697157479716</v>
      </c>
      <c r="R99" s="51">
        <f t="shared" si="23"/>
        <v>21.343626193039654</v>
      </c>
    </row>
    <row r="100" spans="1:18" ht="15" x14ac:dyDescent="0.25">
      <c r="A100" s="19" t="s">
        <v>264</v>
      </c>
      <c r="B100" s="19" t="s">
        <v>265</v>
      </c>
      <c r="C100" s="19" t="s">
        <v>65</v>
      </c>
      <c r="D100" s="20">
        <v>0.507216</v>
      </c>
      <c r="E100" s="20">
        <v>0</v>
      </c>
      <c r="F100" s="20">
        <v>0</v>
      </c>
      <c r="G100" s="20">
        <v>0</v>
      </c>
      <c r="H100" s="47">
        <f t="shared" si="16"/>
        <v>0.507216</v>
      </c>
      <c r="I100" s="21">
        <f t="shared" si="17"/>
        <v>0</v>
      </c>
      <c r="J100" s="21">
        <f t="shared" si="18"/>
        <v>0</v>
      </c>
      <c r="K100" s="21">
        <f t="shared" si="19"/>
        <v>0</v>
      </c>
      <c r="L100" s="21">
        <f t="shared" si="20"/>
        <v>100</v>
      </c>
      <c r="M100" s="20">
        <v>0</v>
      </c>
      <c r="N100" s="20">
        <v>0</v>
      </c>
      <c r="O100" s="20">
        <v>3.2972842983300002E-5</v>
      </c>
      <c r="P100" s="51">
        <f t="shared" si="21"/>
        <v>0</v>
      </c>
      <c r="Q100" s="51">
        <f t="shared" si="22"/>
        <v>0</v>
      </c>
      <c r="R100" s="51">
        <f t="shared" si="23"/>
        <v>6.5007497758942934E-3</v>
      </c>
    </row>
    <row r="101" spans="1:18" ht="15" x14ac:dyDescent="0.25">
      <c r="A101" s="19" t="s">
        <v>266</v>
      </c>
      <c r="B101" s="19" t="s">
        <v>267</v>
      </c>
      <c r="C101" s="19" t="s">
        <v>65</v>
      </c>
      <c r="D101" s="20">
        <v>0.37879800000000002</v>
      </c>
      <c r="E101" s="20">
        <v>0</v>
      </c>
      <c r="F101" s="20">
        <v>0</v>
      </c>
      <c r="G101" s="20">
        <v>0</v>
      </c>
      <c r="H101" s="47">
        <f t="shared" si="16"/>
        <v>0.37879800000000002</v>
      </c>
      <c r="I101" s="21">
        <f t="shared" si="17"/>
        <v>0</v>
      </c>
      <c r="J101" s="21">
        <f t="shared" si="18"/>
        <v>0</v>
      </c>
      <c r="K101" s="21">
        <f t="shared" si="19"/>
        <v>0</v>
      </c>
      <c r="L101" s="21">
        <f t="shared" si="20"/>
        <v>100</v>
      </c>
      <c r="M101" s="20">
        <v>0</v>
      </c>
      <c r="N101" s="20">
        <v>0</v>
      </c>
      <c r="O101" s="20">
        <v>1.6594071616299999E-2</v>
      </c>
      <c r="P101" s="51">
        <f t="shared" si="21"/>
        <v>0</v>
      </c>
      <c r="Q101" s="51">
        <f t="shared" si="22"/>
        <v>0</v>
      </c>
      <c r="R101" s="51">
        <f t="shared" si="23"/>
        <v>4.3807178539221425</v>
      </c>
    </row>
    <row r="102" spans="1:18" ht="15" x14ac:dyDescent="0.25">
      <c r="A102" s="19" t="s">
        <v>268</v>
      </c>
      <c r="B102" s="19" t="s">
        <v>269</v>
      </c>
      <c r="C102" s="19" t="s">
        <v>65</v>
      </c>
      <c r="D102" s="20">
        <v>0.40193800000000002</v>
      </c>
      <c r="E102" s="20">
        <v>0</v>
      </c>
      <c r="F102" s="20">
        <v>0</v>
      </c>
      <c r="G102" s="20">
        <v>0</v>
      </c>
      <c r="H102" s="47">
        <f t="shared" si="16"/>
        <v>0.40193800000000002</v>
      </c>
      <c r="I102" s="21">
        <f t="shared" si="17"/>
        <v>0</v>
      </c>
      <c r="J102" s="21">
        <f t="shared" si="18"/>
        <v>0</v>
      </c>
      <c r="K102" s="21">
        <f t="shared" si="19"/>
        <v>0</v>
      </c>
      <c r="L102" s="21">
        <f t="shared" si="20"/>
        <v>100</v>
      </c>
      <c r="M102" s="20">
        <v>0</v>
      </c>
      <c r="N102" s="20">
        <v>0</v>
      </c>
      <c r="O102" s="20">
        <v>0</v>
      </c>
      <c r="P102" s="51">
        <f t="shared" si="21"/>
        <v>0</v>
      </c>
      <c r="Q102" s="51">
        <f t="shared" si="22"/>
        <v>0</v>
      </c>
      <c r="R102" s="51">
        <f t="shared" si="23"/>
        <v>0</v>
      </c>
    </row>
    <row r="103" spans="1:18" ht="15" x14ac:dyDescent="0.25">
      <c r="A103" s="19" t="s">
        <v>270</v>
      </c>
      <c r="B103" s="19" t="s">
        <v>271</v>
      </c>
      <c r="C103" s="19" t="s">
        <v>65</v>
      </c>
      <c r="D103" s="20">
        <v>0.13988100000000001</v>
      </c>
      <c r="E103" s="20">
        <v>0</v>
      </c>
      <c r="F103" s="20">
        <v>0</v>
      </c>
      <c r="G103" s="20">
        <v>0</v>
      </c>
      <c r="H103" s="47">
        <f t="shared" si="16"/>
        <v>0.13988100000000001</v>
      </c>
      <c r="I103" s="21">
        <f t="shared" si="17"/>
        <v>0</v>
      </c>
      <c r="J103" s="21">
        <f t="shared" si="18"/>
        <v>0</v>
      </c>
      <c r="K103" s="21">
        <f t="shared" si="19"/>
        <v>0</v>
      </c>
      <c r="L103" s="21">
        <f t="shared" si="20"/>
        <v>100</v>
      </c>
      <c r="M103" s="20">
        <v>0</v>
      </c>
      <c r="N103" s="20">
        <v>0</v>
      </c>
      <c r="O103" s="20">
        <v>0</v>
      </c>
      <c r="P103" s="51">
        <f t="shared" si="21"/>
        <v>0</v>
      </c>
      <c r="Q103" s="51">
        <f t="shared" si="22"/>
        <v>0</v>
      </c>
      <c r="R103" s="51">
        <f t="shared" si="23"/>
        <v>0</v>
      </c>
    </row>
    <row r="104" spans="1:18" ht="15" x14ac:dyDescent="0.25">
      <c r="A104" s="19" t="s">
        <v>272</v>
      </c>
      <c r="B104" s="19" t="s">
        <v>273</v>
      </c>
      <c r="C104" s="19" t="s">
        <v>65</v>
      </c>
      <c r="D104" s="20">
        <v>0.61031199999999997</v>
      </c>
      <c r="E104" s="20">
        <v>0</v>
      </c>
      <c r="F104" s="20">
        <v>0</v>
      </c>
      <c r="G104" s="20">
        <v>0</v>
      </c>
      <c r="H104" s="47">
        <f t="shared" si="16"/>
        <v>0.61031199999999997</v>
      </c>
      <c r="I104" s="21">
        <f t="shared" si="17"/>
        <v>0</v>
      </c>
      <c r="J104" s="21">
        <f t="shared" si="18"/>
        <v>0</v>
      </c>
      <c r="K104" s="21">
        <f t="shared" si="19"/>
        <v>0</v>
      </c>
      <c r="L104" s="21">
        <f t="shared" si="20"/>
        <v>100</v>
      </c>
      <c r="M104" s="20">
        <v>0</v>
      </c>
      <c r="N104" s="20">
        <v>0</v>
      </c>
      <c r="O104" s="20">
        <v>0</v>
      </c>
      <c r="P104" s="51">
        <f t="shared" si="21"/>
        <v>0</v>
      </c>
      <c r="Q104" s="51">
        <f t="shared" si="22"/>
        <v>0</v>
      </c>
      <c r="R104" s="51">
        <f t="shared" si="23"/>
        <v>0</v>
      </c>
    </row>
    <row r="105" spans="1:18" ht="15" x14ac:dyDescent="0.25">
      <c r="A105" s="19" t="s">
        <v>274</v>
      </c>
      <c r="B105" s="19" t="s">
        <v>275</v>
      </c>
      <c r="C105" s="19" t="s">
        <v>65</v>
      </c>
      <c r="D105" s="20">
        <v>15.189</v>
      </c>
      <c r="E105" s="20">
        <v>0</v>
      </c>
      <c r="F105" s="20">
        <v>0</v>
      </c>
      <c r="G105" s="20">
        <v>0</v>
      </c>
      <c r="H105" s="47">
        <f t="shared" si="16"/>
        <v>15.189</v>
      </c>
      <c r="I105" s="21">
        <f t="shared" si="17"/>
        <v>0</v>
      </c>
      <c r="J105" s="21">
        <f t="shared" si="18"/>
        <v>0</v>
      </c>
      <c r="K105" s="21">
        <f t="shared" si="19"/>
        <v>0</v>
      </c>
      <c r="L105" s="21">
        <f t="shared" si="20"/>
        <v>100</v>
      </c>
      <c r="M105" s="20">
        <v>3.0287066467900001E-2</v>
      </c>
      <c r="N105" s="20">
        <v>3.71152472185E-2</v>
      </c>
      <c r="O105" s="20">
        <v>7.61561131069E-2</v>
      </c>
      <c r="P105" s="51">
        <f t="shared" si="21"/>
        <v>0.19940131982289816</v>
      </c>
      <c r="Q105" s="51">
        <f t="shared" si="22"/>
        <v>0.24435609466390151</v>
      </c>
      <c r="R105" s="51">
        <f t="shared" si="23"/>
        <v>0.50138990787346105</v>
      </c>
    </row>
    <row r="106" spans="1:18" ht="15" x14ac:dyDescent="0.25">
      <c r="A106" s="19" t="s">
        <v>276</v>
      </c>
      <c r="B106" s="19" t="s">
        <v>277</v>
      </c>
      <c r="C106" s="19" t="s">
        <v>65</v>
      </c>
      <c r="D106" s="20">
        <v>46.369900000000001</v>
      </c>
      <c r="E106" s="20">
        <v>0</v>
      </c>
      <c r="F106" s="20">
        <v>0</v>
      </c>
      <c r="G106" s="20">
        <v>0</v>
      </c>
      <c r="H106" s="47">
        <f t="shared" si="16"/>
        <v>46.369900000000001</v>
      </c>
      <c r="I106" s="21">
        <f t="shared" si="17"/>
        <v>0</v>
      </c>
      <c r="J106" s="21">
        <f t="shared" si="18"/>
        <v>0</v>
      </c>
      <c r="K106" s="21">
        <f t="shared" si="19"/>
        <v>0</v>
      </c>
      <c r="L106" s="21">
        <f t="shared" si="20"/>
        <v>100</v>
      </c>
      <c r="M106" s="20">
        <v>0.28334739461699998</v>
      </c>
      <c r="N106" s="20">
        <v>0.33523595004399998</v>
      </c>
      <c r="O106" s="20">
        <v>1.1473822445399999</v>
      </c>
      <c r="P106" s="51">
        <f t="shared" si="21"/>
        <v>0.61105888651258677</v>
      </c>
      <c r="Q106" s="51">
        <f t="shared" si="22"/>
        <v>0.7229602609537652</v>
      </c>
      <c r="R106" s="51">
        <f t="shared" si="23"/>
        <v>2.4744117294624313</v>
      </c>
    </row>
    <row r="107" spans="1:18" ht="15" x14ac:dyDescent="0.25">
      <c r="A107" s="19" t="s">
        <v>278</v>
      </c>
      <c r="B107" s="19" t="s">
        <v>279</v>
      </c>
      <c r="C107" s="19" t="s">
        <v>65</v>
      </c>
      <c r="D107" s="20">
        <v>7.8242200000000004</v>
      </c>
      <c r="E107" s="20">
        <v>0</v>
      </c>
      <c r="F107" s="20">
        <v>0</v>
      </c>
      <c r="G107" s="20">
        <v>0</v>
      </c>
      <c r="H107" s="47">
        <f t="shared" si="16"/>
        <v>7.8242200000000004</v>
      </c>
      <c r="I107" s="21">
        <f t="shared" si="17"/>
        <v>0</v>
      </c>
      <c r="J107" s="21">
        <f t="shared" si="18"/>
        <v>0</v>
      </c>
      <c r="K107" s="21">
        <f t="shared" si="19"/>
        <v>0</v>
      </c>
      <c r="L107" s="21">
        <f t="shared" si="20"/>
        <v>100</v>
      </c>
      <c r="M107" s="20">
        <v>4.87405044523E-2</v>
      </c>
      <c r="N107" s="20">
        <v>8.4457656752099999E-2</v>
      </c>
      <c r="O107" s="20">
        <v>0.42351534438100003</v>
      </c>
      <c r="P107" s="51">
        <f t="shared" si="21"/>
        <v>0.62294394140629994</v>
      </c>
      <c r="Q107" s="51">
        <f t="shared" si="22"/>
        <v>1.0794386757031371</v>
      </c>
      <c r="R107" s="51">
        <f t="shared" si="23"/>
        <v>5.412876227675091</v>
      </c>
    </row>
    <row r="108" spans="1:18" ht="15" x14ac:dyDescent="0.25">
      <c r="A108" s="19" t="s">
        <v>280</v>
      </c>
      <c r="B108" s="19" t="s">
        <v>281</v>
      </c>
      <c r="C108" s="19" t="s">
        <v>65</v>
      </c>
      <c r="D108" s="20">
        <v>35.956699999999998</v>
      </c>
      <c r="E108" s="20">
        <v>0.41935789109400001</v>
      </c>
      <c r="F108" s="20">
        <v>1.7145482770200001E-2</v>
      </c>
      <c r="G108" s="20">
        <v>0.108163262119</v>
      </c>
      <c r="H108" s="47">
        <f t="shared" si="16"/>
        <v>35.4120333640168</v>
      </c>
      <c r="I108" s="21">
        <f t="shared" si="17"/>
        <v>1.1662858134756526</v>
      </c>
      <c r="J108" s="21">
        <f t="shared" si="18"/>
        <v>4.7683693915737548E-2</v>
      </c>
      <c r="K108" s="21">
        <f t="shared" si="19"/>
        <v>0.30081531986806359</v>
      </c>
      <c r="L108" s="21">
        <f t="shared" si="20"/>
        <v>98.485215172740553</v>
      </c>
      <c r="M108" s="20">
        <v>0.64871286271700002</v>
      </c>
      <c r="N108" s="20">
        <v>0.157415544017</v>
      </c>
      <c r="O108" s="20">
        <v>0.80976608585499998</v>
      </c>
      <c r="P108" s="51">
        <f t="shared" si="21"/>
        <v>1.8041501659412571</v>
      </c>
      <c r="Q108" s="51">
        <f t="shared" si="22"/>
        <v>0.43779196649581303</v>
      </c>
      <c r="R108" s="51">
        <f t="shared" si="23"/>
        <v>2.2520589649634144</v>
      </c>
    </row>
    <row r="109" spans="1:18" ht="15" x14ac:dyDescent="0.25">
      <c r="A109" s="19" t="s">
        <v>282</v>
      </c>
      <c r="B109" s="19" t="s">
        <v>283</v>
      </c>
      <c r="C109" s="19" t="s">
        <v>65</v>
      </c>
      <c r="D109" s="20">
        <v>39.850299999999997</v>
      </c>
      <c r="E109" s="20">
        <v>0</v>
      </c>
      <c r="F109" s="20">
        <v>0</v>
      </c>
      <c r="G109" s="20">
        <v>0</v>
      </c>
      <c r="H109" s="47">
        <f t="shared" si="16"/>
        <v>39.850299999999997</v>
      </c>
      <c r="I109" s="21">
        <f t="shared" si="17"/>
        <v>0</v>
      </c>
      <c r="J109" s="21">
        <f t="shared" si="18"/>
        <v>0</v>
      </c>
      <c r="K109" s="21">
        <f t="shared" si="19"/>
        <v>0</v>
      </c>
      <c r="L109" s="21">
        <f t="shared" si="20"/>
        <v>100</v>
      </c>
      <c r="M109" s="20">
        <v>0.83488596760300005</v>
      </c>
      <c r="N109" s="20">
        <v>0.368874605036</v>
      </c>
      <c r="O109" s="20">
        <v>1.3768895327799999</v>
      </c>
      <c r="P109" s="51">
        <f t="shared" si="21"/>
        <v>2.0950556648331382</v>
      </c>
      <c r="Q109" s="51">
        <f t="shared" si="22"/>
        <v>0.92565076056140105</v>
      </c>
      <c r="R109" s="51">
        <f t="shared" si="23"/>
        <v>3.4551547485966227</v>
      </c>
    </row>
    <row r="110" spans="1:18" ht="15" x14ac:dyDescent="0.25">
      <c r="A110" s="19" t="s">
        <v>284</v>
      </c>
      <c r="B110" s="19" t="s">
        <v>285</v>
      </c>
      <c r="C110" s="19" t="s">
        <v>65</v>
      </c>
      <c r="D110" s="20">
        <v>20.361899999999999</v>
      </c>
      <c r="E110" s="20">
        <v>0</v>
      </c>
      <c r="F110" s="20">
        <v>0</v>
      </c>
      <c r="G110" s="20">
        <v>0</v>
      </c>
      <c r="H110" s="47">
        <f t="shared" si="16"/>
        <v>20.361899999999999</v>
      </c>
      <c r="I110" s="21">
        <f t="shared" si="17"/>
        <v>0</v>
      </c>
      <c r="J110" s="21">
        <f t="shared" si="18"/>
        <v>0</v>
      </c>
      <c r="K110" s="21">
        <f t="shared" si="19"/>
        <v>0</v>
      </c>
      <c r="L110" s="21">
        <f t="shared" si="20"/>
        <v>100</v>
      </c>
      <c r="M110" s="20">
        <v>0.33929751095299998</v>
      </c>
      <c r="N110" s="20">
        <v>0.110225758706</v>
      </c>
      <c r="O110" s="20">
        <v>0.63010967244799998</v>
      </c>
      <c r="P110" s="51">
        <f t="shared" si="21"/>
        <v>1.6663352189776004</v>
      </c>
      <c r="Q110" s="51">
        <f t="shared" si="22"/>
        <v>0.54133336626739159</v>
      </c>
      <c r="R110" s="51">
        <f t="shared" si="23"/>
        <v>3.0945524359121692</v>
      </c>
    </row>
    <row r="111" spans="1:18" ht="15" x14ac:dyDescent="0.25">
      <c r="A111" s="19" t="s">
        <v>286</v>
      </c>
      <c r="B111" s="19" t="s">
        <v>287</v>
      </c>
      <c r="C111" s="19" t="s">
        <v>65</v>
      </c>
      <c r="D111" s="20">
        <v>0.67259400000000003</v>
      </c>
      <c r="E111" s="20">
        <v>0</v>
      </c>
      <c r="F111" s="20">
        <v>0</v>
      </c>
      <c r="G111" s="20">
        <v>0</v>
      </c>
      <c r="H111" s="47">
        <f t="shared" ref="H111:H122" si="24">D111-E111-F111-G111</f>
        <v>0.67259400000000003</v>
      </c>
      <c r="I111" s="21">
        <f t="shared" ref="I111:I122" si="25">E111/D111*100</f>
        <v>0</v>
      </c>
      <c r="J111" s="21">
        <f t="shared" ref="J111:J122" si="26">F111/D111*100</f>
        <v>0</v>
      </c>
      <c r="K111" s="21">
        <f t="shared" ref="K111:K122" si="27">G111/D111*100</f>
        <v>0</v>
      </c>
      <c r="L111" s="21">
        <f t="shared" ref="L111:L122" si="28">H111/D111*100</f>
        <v>100</v>
      </c>
      <c r="M111" s="20">
        <v>3.8314309854999999E-2</v>
      </c>
      <c r="N111" s="20">
        <v>1.5046847790299999E-2</v>
      </c>
      <c r="O111" s="20">
        <v>3.9324598172100003E-2</v>
      </c>
      <c r="P111" s="51">
        <f t="shared" ref="P111:P172" si="29">M111/D111*100</f>
        <v>5.6964989064725522</v>
      </c>
      <c r="Q111" s="51">
        <f t="shared" ref="Q111:Q172" si="30">N111/D111*100</f>
        <v>2.2371367853861317</v>
      </c>
      <c r="R111" s="51">
        <f t="shared" ref="R111:R172" si="31">O111/D111*100</f>
        <v>5.8467066569282515</v>
      </c>
    </row>
    <row r="112" spans="1:18" ht="15" x14ac:dyDescent="0.25">
      <c r="A112" s="19" t="s">
        <v>288</v>
      </c>
      <c r="B112" s="19" t="s">
        <v>289</v>
      </c>
      <c r="C112" s="19" t="s">
        <v>65</v>
      </c>
      <c r="D112" s="20">
        <v>47.110700000000001</v>
      </c>
      <c r="E112" s="20">
        <v>0</v>
      </c>
      <c r="F112" s="20">
        <v>0</v>
      </c>
      <c r="G112" s="20">
        <v>0</v>
      </c>
      <c r="H112" s="47">
        <f t="shared" si="24"/>
        <v>47.110700000000001</v>
      </c>
      <c r="I112" s="21">
        <f t="shared" si="25"/>
        <v>0</v>
      </c>
      <c r="J112" s="21">
        <f t="shared" si="26"/>
        <v>0</v>
      </c>
      <c r="K112" s="21">
        <f t="shared" si="27"/>
        <v>0</v>
      </c>
      <c r="L112" s="21">
        <f t="shared" si="28"/>
        <v>100</v>
      </c>
      <c r="M112" s="20">
        <v>1.35046145135</v>
      </c>
      <c r="N112" s="20">
        <v>0.72770073939299995</v>
      </c>
      <c r="O112" s="20">
        <v>2.8533372744899999</v>
      </c>
      <c r="P112" s="51">
        <f t="shared" si="29"/>
        <v>2.8665705484104458</v>
      </c>
      <c r="Q112" s="51">
        <f t="shared" si="30"/>
        <v>1.5446612752368356</v>
      </c>
      <c r="R112" s="51">
        <f t="shared" si="31"/>
        <v>6.0566649922204512</v>
      </c>
    </row>
    <row r="113" spans="1:18" ht="15" x14ac:dyDescent="0.25">
      <c r="A113" s="19" t="s">
        <v>290</v>
      </c>
      <c r="B113" s="19" t="s">
        <v>291</v>
      </c>
      <c r="C113" s="19" t="s">
        <v>65</v>
      </c>
      <c r="D113" s="20">
        <v>7.0772199999999996</v>
      </c>
      <c r="E113" s="20">
        <v>0</v>
      </c>
      <c r="F113" s="20">
        <v>0</v>
      </c>
      <c r="G113" s="20">
        <v>0</v>
      </c>
      <c r="H113" s="47">
        <f t="shared" si="24"/>
        <v>7.0772199999999996</v>
      </c>
      <c r="I113" s="21">
        <f t="shared" si="25"/>
        <v>0</v>
      </c>
      <c r="J113" s="21">
        <f t="shared" si="26"/>
        <v>0</v>
      </c>
      <c r="K113" s="21">
        <f t="shared" si="27"/>
        <v>0</v>
      </c>
      <c r="L113" s="21">
        <f t="shared" si="28"/>
        <v>100</v>
      </c>
      <c r="M113" s="20">
        <v>0.30405581154700001</v>
      </c>
      <c r="N113" s="20">
        <v>0.165902516986</v>
      </c>
      <c r="O113" s="20">
        <v>0.46750331687899999</v>
      </c>
      <c r="P113" s="51">
        <f t="shared" si="29"/>
        <v>4.2962605591884948</v>
      </c>
      <c r="Q113" s="51">
        <f t="shared" si="30"/>
        <v>2.3441763430556066</v>
      </c>
      <c r="R113" s="51">
        <f t="shared" si="31"/>
        <v>6.6057479756034159</v>
      </c>
    </row>
    <row r="114" spans="1:18" ht="15" x14ac:dyDescent="0.25">
      <c r="A114" s="19" t="s">
        <v>292</v>
      </c>
      <c r="B114" s="19" t="s">
        <v>293</v>
      </c>
      <c r="C114" s="19" t="s">
        <v>65</v>
      </c>
      <c r="D114" s="20">
        <v>8.4017499999999998</v>
      </c>
      <c r="E114" s="20">
        <v>0</v>
      </c>
      <c r="F114" s="20">
        <v>0</v>
      </c>
      <c r="G114" s="20">
        <v>0</v>
      </c>
      <c r="H114" s="47">
        <f t="shared" si="24"/>
        <v>8.4017499999999998</v>
      </c>
      <c r="I114" s="21">
        <f t="shared" si="25"/>
        <v>0</v>
      </c>
      <c r="J114" s="21">
        <f t="shared" si="26"/>
        <v>0</v>
      </c>
      <c r="K114" s="21">
        <f t="shared" si="27"/>
        <v>0</v>
      </c>
      <c r="L114" s="21">
        <f t="shared" si="28"/>
        <v>100</v>
      </c>
      <c r="M114" s="20">
        <v>1.7999999999999999E-2</v>
      </c>
      <c r="N114" s="20">
        <v>1.44E-2</v>
      </c>
      <c r="O114" s="20">
        <v>0.1042662</v>
      </c>
      <c r="P114" s="51">
        <f t="shared" si="29"/>
        <v>0.21424108072722944</v>
      </c>
      <c r="Q114" s="51">
        <f t="shared" si="30"/>
        <v>0.17139286458178357</v>
      </c>
      <c r="R114" s="51">
        <f t="shared" si="31"/>
        <v>1.2410057428511918</v>
      </c>
    </row>
    <row r="115" spans="1:18" ht="15" x14ac:dyDescent="0.25">
      <c r="A115" s="19" t="s">
        <v>294</v>
      </c>
      <c r="B115" s="19" t="s">
        <v>295</v>
      </c>
      <c r="C115" s="19" t="s">
        <v>65</v>
      </c>
      <c r="D115" s="20">
        <v>1.2624</v>
      </c>
      <c r="E115" s="20">
        <v>0</v>
      </c>
      <c r="F115" s="20">
        <v>0</v>
      </c>
      <c r="G115" s="20">
        <v>0</v>
      </c>
      <c r="H115" s="47">
        <f t="shared" si="24"/>
        <v>1.2624</v>
      </c>
      <c r="I115" s="21">
        <f t="shared" si="25"/>
        <v>0</v>
      </c>
      <c r="J115" s="21">
        <f t="shared" si="26"/>
        <v>0</v>
      </c>
      <c r="K115" s="21">
        <f t="shared" si="27"/>
        <v>0</v>
      </c>
      <c r="L115" s="21">
        <f t="shared" si="28"/>
        <v>100</v>
      </c>
      <c r="M115" s="20">
        <v>0</v>
      </c>
      <c r="N115" s="20">
        <v>6.6183000002099999E-4</v>
      </c>
      <c r="O115" s="20">
        <v>6.9551256235700007E-2</v>
      </c>
      <c r="P115" s="51">
        <f t="shared" si="29"/>
        <v>0</v>
      </c>
      <c r="Q115" s="51">
        <f t="shared" si="30"/>
        <v>5.2426330800142584E-2</v>
      </c>
      <c r="R115" s="51">
        <f t="shared" si="31"/>
        <v>5.5094467867316226</v>
      </c>
    </row>
    <row r="116" spans="1:18" ht="15" x14ac:dyDescent="0.25">
      <c r="A116" s="19" t="s">
        <v>296</v>
      </c>
      <c r="B116" s="19" t="s">
        <v>297</v>
      </c>
      <c r="C116" s="19" t="s">
        <v>65</v>
      </c>
      <c r="D116" s="20">
        <v>26.975300000000001</v>
      </c>
      <c r="E116" s="20">
        <v>0.449921936784</v>
      </c>
      <c r="F116" s="20">
        <v>0</v>
      </c>
      <c r="G116" s="20">
        <v>7.1451717235800002E-2</v>
      </c>
      <c r="H116" s="47">
        <f t="shared" si="24"/>
        <v>26.4539263459802</v>
      </c>
      <c r="I116" s="21">
        <f t="shared" si="25"/>
        <v>1.6679033663536642</v>
      </c>
      <c r="J116" s="21">
        <f t="shared" si="26"/>
        <v>0</v>
      </c>
      <c r="K116" s="21">
        <f t="shared" si="27"/>
        <v>0.26487830435917303</v>
      </c>
      <c r="L116" s="21">
        <f t="shared" si="28"/>
        <v>98.067218329287158</v>
      </c>
      <c r="M116" s="20">
        <v>0.62669596990300003</v>
      </c>
      <c r="N116" s="20">
        <v>0.10641865750399999</v>
      </c>
      <c r="O116" s="20">
        <v>0.52237230609899998</v>
      </c>
      <c r="P116" s="51">
        <f t="shared" si="29"/>
        <v>2.3232215022743028</v>
      </c>
      <c r="Q116" s="51">
        <f t="shared" si="30"/>
        <v>0.39450407411224336</v>
      </c>
      <c r="R116" s="51">
        <f t="shared" si="31"/>
        <v>1.9364837688515046</v>
      </c>
    </row>
    <row r="117" spans="1:18" ht="15" x14ac:dyDescent="0.25">
      <c r="A117" s="19" t="s">
        <v>298</v>
      </c>
      <c r="B117" s="19" t="s">
        <v>299</v>
      </c>
      <c r="C117" s="19" t="s">
        <v>65</v>
      </c>
      <c r="D117" s="20">
        <v>1.92967</v>
      </c>
      <c r="E117" s="20">
        <v>0</v>
      </c>
      <c r="F117" s="20">
        <v>0</v>
      </c>
      <c r="G117" s="20">
        <v>0</v>
      </c>
      <c r="H117" s="47">
        <f t="shared" si="24"/>
        <v>1.92967</v>
      </c>
      <c r="I117" s="21">
        <f t="shared" si="25"/>
        <v>0</v>
      </c>
      <c r="J117" s="21">
        <f t="shared" si="26"/>
        <v>0</v>
      </c>
      <c r="K117" s="21">
        <f t="shared" si="27"/>
        <v>0</v>
      </c>
      <c r="L117" s="21">
        <f t="shared" si="28"/>
        <v>100</v>
      </c>
      <c r="M117" s="20">
        <v>0</v>
      </c>
      <c r="N117" s="20">
        <v>0</v>
      </c>
      <c r="O117" s="20">
        <v>8.2866639629600003E-2</v>
      </c>
      <c r="P117" s="51">
        <f t="shared" si="29"/>
        <v>0</v>
      </c>
      <c r="Q117" s="51">
        <f t="shared" si="30"/>
        <v>0</v>
      </c>
      <c r="R117" s="51">
        <f t="shared" si="31"/>
        <v>4.2943425367860826</v>
      </c>
    </row>
    <row r="118" spans="1:18" ht="15" x14ac:dyDescent="0.25">
      <c r="A118" s="19" t="s">
        <v>300</v>
      </c>
      <c r="B118" s="19" t="s">
        <v>301</v>
      </c>
      <c r="C118" s="19" t="s">
        <v>65</v>
      </c>
      <c r="D118" s="20">
        <v>11.345000000000001</v>
      </c>
      <c r="E118" s="20">
        <v>0</v>
      </c>
      <c r="F118" s="20">
        <v>0</v>
      </c>
      <c r="G118" s="20">
        <v>0</v>
      </c>
      <c r="H118" s="47">
        <f t="shared" si="24"/>
        <v>11.345000000000001</v>
      </c>
      <c r="I118" s="21">
        <f t="shared" si="25"/>
        <v>0</v>
      </c>
      <c r="J118" s="21">
        <f t="shared" si="26"/>
        <v>0</v>
      </c>
      <c r="K118" s="21">
        <f t="shared" si="27"/>
        <v>0</v>
      </c>
      <c r="L118" s="21">
        <f t="shared" si="28"/>
        <v>100</v>
      </c>
      <c r="M118" s="20">
        <v>1.18383171494E-2</v>
      </c>
      <c r="N118" s="20">
        <v>3.2000000000000002E-3</v>
      </c>
      <c r="O118" s="20">
        <v>0.20103827600499999</v>
      </c>
      <c r="P118" s="51">
        <f t="shared" si="29"/>
        <v>0.10434832216306743</v>
      </c>
      <c r="Q118" s="51">
        <f t="shared" si="30"/>
        <v>2.8206258263552227E-2</v>
      </c>
      <c r="R118" s="51">
        <f t="shared" si="31"/>
        <v>1.7720429793301011</v>
      </c>
    </row>
    <row r="119" spans="1:18" ht="15" x14ac:dyDescent="0.25">
      <c r="A119" s="19" t="s">
        <v>302</v>
      </c>
      <c r="B119" s="19" t="s">
        <v>303</v>
      </c>
      <c r="C119" s="19" t="s">
        <v>65</v>
      </c>
      <c r="D119" s="20">
        <v>9.6573399999999996</v>
      </c>
      <c r="E119" s="20">
        <v>0</v>
      </c>
      <c r="F119" s="20">
        <v>0</v>
      </c>
      <c r="G119" s="20">
        <v>0</v>
      </c>
      <c r="H119" s="47">
        <f t="shared" si="24"/>
        <v>9.6573399999999996</v>
      </c>
      <c r="I119" s="21">
        <f t="shared" si="25"/>
        <v>0</v>
      </c>
      <c r="J119" s="21">
        <f t="shared" si="26"/>
        <v>0</v>
      </c>
      <c r="K119" s="21">
        <f t="shared" si="27"/>
        <v>0</v>
      </c>
      <c r="L119" s="21">
        <f t="shared" si="28"/>
        <v>100</v>
      </c>
      <c r="M119" s="20">
        <v>0.127526383769</v>
      </c>
      <c r="N119" s="20">
        <v>5.8206430739499999E-2</v>
      </c>
      <c r="O119" s="20">
        <v>0.25211443716800003</v>
      </c>
      <c r="P119" s="51">
        <f t="shared" si="29"/>
        <v>1.3205125196896867</v>
      </c>
      <c r="Q119" s="51">
        <f t="shared" si="30"/>
        <v>0.60271700840500597</v>
      </c>
      <c r="R119" s="51">
        <f t="shared" si="31"/>
        <v>2.6105991625851428</v>
      </c>
    </row>
    <row r="120" spans="1:18" ht="15" x14ac:dyDescent="0.25">
      <c r="A120" s="19" t="s">
        <v>304</v>
      </c>
      <c r="B120" s="19" t="s">
        <v>305</v>
      </c>
      <c r="C120" s="19" t="s">
        <v>65</v>
      </c>
      <c r="D120" s="20">
        <v>4.3855000000000004</v>
      </c>
      <c r="E120" s="20">
        <v>0</v>
      </c>
      <c r="F120" s="20">
        <v>0</v>
      </c>
      <c r="G120" s="20">
        <v>0</v>
      </c>
      <c r="H120" s="47">
        <f t="shared" si="24"/>
        <v>4.3855000000000004</v>
      </c>
      <c r="I120" s="21">
        <f t="shared" si="25"/>
        <v>0</v>
      </c>
      <c r="J120" s="21">
        <f t="shared" si="26"/>
        <v>0</v>
      </c>
      <c r="K120" s="21">
        <f t="shared" si="27"/>
        <v>0</v>
      </c>
      <c r="L120" s="21">
        <f t="shared" si="28"/>
        <v>100</v>
      </c>
      <c r="M120" s="20">
        <v>0</v>
      </c>
      <c r="N120" s="20">
        <v>1.3653605550199999E-2</v>
      </c>
      <c r="O120" s="20">
        <v>0.193749587482</v>
      </c>
      <c r="P120" s="51">
        <f t="shared" si="29"/>
        <v>0</v>
      </c>
      <c r="Q120" s="51">
        <f t="shared" si="30"/>
        <v>0.31133520807661608</v>
      </c>
      <c r="R120" s="51">
        <f t="shared" si="31"/>
        <v>4.4179588982328122</v>
      </c>
    </row>
    <row r="121" spans="1:18" ht="15" x14ac:dyDescent="0.25">
      <c r="A121" s="19" t="s">
        <v>306</v>
      </c>
      <c r="B121" s="19" t="s">
        <v>307</v>
      </c>
      <c r="C121" s="19" t="s">
        <v>65</v>
      </c>
      <c r="D121" s="20">
        <v>121.196</v>
      </c>
      <c r="E121" s="20">
        <v>1.88064711263</v>
      </c>
      <c r="F121" s="20">
        <v>4.99999988824E-6</v>
      </c>
      <c r="G121" s="20">
        <v>0.52828215355899999</v>
      </c>
      <c r="H121" s="47">
        <f t="shared" si="24"/>
        <v>118.7870657338111</v>
      </c>
      <c r="I121" s="21">
        <f t="shared" si="25"/>
        <v>1.5517402493729167</v>
      </c>
      <c r="J121" s="21">
        <f t="shared" si="26"/>
        <v>4.1255486057625666E-6</v>
      </c>
      <c r="K121" s="21">
        <f t="shared" si="27"/>
        <v>0.43589075015594575</v>
      </c>
      <c r="L121" s="21">
        <f t="shared" si="28"/>
        <v>98.012364874922525</v>
      </c>
      <c r="M121" s="20">
        <v>1.6143984555099999</v>
      </c>
      <c r="N121" s="20">
        <v>1.6295540738500001</v>
      </c>
      <c r="O121" s="20">
        <v>6.3707003252599996</v>
      </c>
      <c r="P121" s="51">
        <f t="shared" si="29"/>
        <v>1.3320558892290173</v>
      </c>
      <c r="Q121" s="51">
        <f t="shared" si="30"/>
        <v>1.3445609375309415</v>
      </c>
      <c r="R121" s="51">
        <f t="shared" si="31"/>
        <v>5.2565268864153927</v>
      </c>
    </row>
    <row r="122" spans="1:18" ht="15" x14ac:dyDescent="0.25">
      <c r="A122" s="19" t="s">
        <v>308</v>
      </c>
      <c r="B122" s="19" t="s">
        <v>309</v>
      </c>
      <c r="C122" s="19" t="s">
        <v>65</v>
      </c>
      <c r="D122" s="20">
        <v>1.38632</v>
      </c>
      <c r="E122" s="20">
        <v>0</v>
      </c>
      <c r="F122" s="20">
        <v>0</v>
      </c>
      <c r="G122" s="20">
        <v>0</v>
      </c>
      <c r="H122" s="47">
        <f t="shared" si="24"/>
        <v>1.38632</v>
      </c>
      <c r="I122" s="21">
        <f t="shared" si="25"/>
        <v>0</v>
      </c>
      <c r="J122" s="21">
        <f t="shared" si="26"/>
        <v>0</v>
      </c>
      <c r="K122" s="21">
        <f t="shared" si="27"/>
        <v>0</v>
      </c>
      <c r="L122" s="21">
        <f t="shared" si="28"/>
        <v>100</v>
      </c>
      <c r="M122" s="20">
        <v>0</v>
      </c>
      <c r="N122" s="20">
        <v>0</v>
      </c>
      <c r="O122" s="20">
        <v>0</v>
      </c>
      <c r="P122" s="51">
        <f t="shared" si="29"/>
        <v>0</v>
      </c>
      <c r="Q122" s="51">
        <f t="shared" si="30"/>
        <v>0</v>
      </c>
      <c r="R122" s="51">
        <f t="shared" si="31"/>
        <v>0</v>
      </c>
    </row>
    <row r="123" spans="1:18" ht="15" x14ac:dyDescent="0.25">
      <c r="A123" s="19" t="s">
        <v>310</v>
      </c>
      <c r="B123" s="19" t="s">
        <v>311</v>
      </c>
      <c r="C123" s="19" t="s">
        <v>66</v>
      </c>
      <c r="D123" s="20">
        <v>2.1488299999999998</v>
      </c>
      <c r="E123" s="20">
        <v>0</v>
      </c>
      <c r="F123" s="20">
        <v>0</v>
      </c>
      <c r="G123" s="20">
        <v>0</v>
      </c>
      <c r="H123" s="47">
        <f t="shared" ref="H123:H155" si="32">D123-E123-F123-G123</f>
        <v>2.1488299999999998</v>
      </c>
      <c r="I123" s="21">
        <f t="shared" ref="I123:I155" si="33">E123/D123*100</f>
        <v>0</v>
      </c>
      <c r="J123" s="21">
        <f t="shared" ref="J123:J155" si="34">F123/D123*100</f>
        <v>0</v>
      </c>
      <c r="K123" s="21">
        <f t="shared" ref="K123:K155" si="35">G123/D123*100</f>
        <v>0</v>
      </c>
      <c r="L123" s="21">
        <f t="shared" ref="L123:L155" si="36">H123/D123*100</f>
        <v>100</v>
      </c>
      <c r="M123" s="20">
        <v>0</v>
      </c>
      <c r="N123" s="20">
        <v>0</v>
      </c>
      <c r="O123" s="20">
        <v>4.1161731875499999E-2</v>
      </c>
      <c r="P123" s="51">
        <f t="shared" si="29"/>
        <v>0</v>
      </c>
      <c r="Q123" s="51">
        <f t="shared" si="30"/>
        <v>0</v>
      </c>
      <c r="R123" s="51">
        <f t="shared" si="31"/>
        <v>1.9155415679928147</v>
      </c>
    </row>
    <row r="124" spans="1:18" ht="15" x14ac:dyDescent="0.25">
      <c r="A124" s="19" t="s">
        <v>312</v>
      </c>
      <c r="B124" s="19" t="s">
        <v>313</v>
      </c>
      <c r="C124" s="19" t="s">
        <v>66</v>
      </c>
      <c r="D124" s="20">
        <v>0.48483799999999999</v>
      </c>
      <c r="E124" s="20">
        <v>0</v>
      </c>
      <c r="F124" s="20">
        <v>0</v>
      </c>
      <c r="G124" s="20">
        <v>0</v>
      </c>
      <c r="H124" s="47">
        <f t="shared" si="32"/>
        <v>0.48483799999999999</v>
      </c>
      <c r="I124" s="21">
        <f t="shared" si="33"/>
        <v>0</v>
      </c>
      <c r="J124" s="21">
        <f t="shared" si="34"/>
        <v>0</v>
      </c>
      <c r="K124" s="21">
        <f t="shared" si="35"/>
        <v>0</v>
      </c>
      <c r="L124" s="21">
        <f t="shared" si="36"/>
        <v>100</v>
      </c>
      <c r="M124" s="20">
        <v>0</v>
      </c>
      <c r="N124" s="20">
        <v>0</v>
      </c>
      <c r="O124" s="20">
        <v>0.19456553918899999</v>
      </c>
      <c r="P124" s="51">
        <f t="shared" si="29"/>
        <v>0</v>
      </c>
      <c r="Q124" s="51">
        <f t="shared" si="30"/>
        <v>0</v>
      </c>
      <c r="R124" s="51">
        <f t="shared" si="31"/>
        <v>40.130010269203318</v>
      </c>
    </row>
    <row r="125" spans="1:18" ht="15" x14ac:dyDescent="0.25">
      <c r="A125" s="19" t="s">
        <v>314</v>
      </c>
      <c r="B125" s="19" t="s">
        <v>315</v>
      </c>
      <c r="C125" s="19" t="s">
        <v>66</v>
      </c>
      <c r="D125" s="20">
        <v>2.4630200000000002</v>
      </c>
      <c r="E125" s="20">
        <v>0</v>
      </c>
      <c r="F125" s="20">
        <v>4.8080101497600003E-2</v>
      </c>
      <c r="G125" s="20">
        <v>8.4078517313600001E-5</v>
      </c>
      <c r="H125" s="47">
        <f t="shared" si="32"/>
        <v>2.4148558199850862</v>
      </c>
      <c r="I125" s="21">
        <f t="shared" si="33"/>
        <v>0</v>
      </c>
      <c r="J125" s="21">
        <f t="shared" si="34"/>
        <v>1.9520792156620732</v>
      </c>
      <c r="K125" s="21">
        <f t="shared" si="35"/>
        <v>3.4136351841885164E-3</v>
      </c>
      <c r="L125" s="21">
        <f t="shared" si="36"/>
        <v>98.044507149153731</v>
      </c>
      <c r="M125" s="20">
        <v>0</v>
      </c>
      <c r="N125" s="20">
        <v>0</v>
      </c>
      <c r="O125" s="20">
        <v>3.9600000000000003E-2</v>
      </c>
      <c r="P125" s="51">
        <f t="shared" si="29"/>
        <v>0</v>
      </c>
      <c r="Q125" s="51">
        <f t="shared" si="30"/>
        <v>0</v>
      </c>
      <c r="R125" s="51">
        <f t="shared" si="31"/>
        <v>1.6077823160185463</v>
      </c>
    </row>
    <row r="126" spans="1:18" ht="15" x14ac:dyDescent="0.25">
      <c r="A126" s="19" t="s">
        <v>316</v>
      </c>
      <c r="B126" s="19" t="s">
        <v>317</v>
      </c>
      <c r="C126" s="19" t="s">
        <v>66</v>
      </c>
      <c r="D126" s="20">
        <v>1.5699799999999999</v>
      </c>
      <c r="E126" s="20">
        <v>5.4281648536600004E-3</v>
      </c>
      <c r="F126" s="20">
        <v>1.69262823197E-2</v>
      </c>
      <c r="G126" s="20">
        <v>0.49792803169200001</v>
      </c>
      <c r="H126" s="47">
        <f t="shared" si="32"/>
        <v>1.0496975211346398</v>
      </c>
      <c r="I126" s="21">
        <f t="shared" si="33"/>
        <v>0.34574738873488842</v>
      </c>
      <c r="J126" s="21">
        <f t="shared" si="34"/>
        <v>1.0781208881450721</v>
      </c>
      <c r="K126" s="21">
        <f t="shared" si="35"/>
        <v>31.715565274207318</v>
      </c>
      <c r="L126" s="21">
        <f t="shared" si="36"/>
        <v>66.860566448912721</v>
      </c>
      <c r="M126" s="20">
        <v>0</v>
      </c>
      <c r="N126" s="20">
        <v>0</v>
      </c>
      <c r="O126" s="20">
        <v>1.20419900659E-2</v>
      </c>
      <c r="P126" s="51">
        <f t="shared" si="29"/>
        <v>0</v>
      </c>
      <c r="Q126" s="51">
        <f t="shared" si="30"/>
        <v>0</v>
      </c>
      <c r="R126" s="51">
        <f t="shared" si="31"/>
        <v>0.76701550757971448</v>
      </c>
    </row>
    <row r="127" spans="1:18" ht="15" x14ac:dyDescent="0.25">
      <c r="A127" s="19" t="s">
        <v>318</v>
      </c>
      <c r="B127" s="19" t="s">
        <v>319</v>
      </c>
      <c r="C127" s="19" t="s">
        <v>66</v>
      </c>
      <c r="D127" s="20">
        <v>4.4757199999999999</v>
      </c>
      <c r="E127" s="20">
        <v>1.59863354253</v>
      </c>
      <c r="F127" s="20">
        <v>0.20843547361</v>
      </c>
      <c r="G127" s="20">
        <v>1.2294332905100001</v>
      </c>
      <c r="H127" s="47">
        <f t="shared" si="32"/>
        <v>1.43921769335</v>
      </c>
      <c r="I127" s="21">
        <f t="shared" si="33"/>
        <v>35.717907789808123</v>
      </c>
      <c r="J127" s="21">
        <f t="shared" si="34"/>
        <v>4.6570266596212457</v>
      </c>
      <c r="K127" s="21">
        <f t="shared" si="35"/>
        <v>27.468950035078155</v>
      </c>
      <c r="L127" s="21">
        <f t="shared" si="36"/>
        <v>32.15611551549248</v>
      </c>
      <c r="M127" s="20">
        <v>0</v>
      </c>
      <c r="N127" s="20">
        <v>0</v>
      </c>
      <c r="O127" s="20">
        <v>4.3713030572499999E-2</v>
      </c>
      <c r="P127" s="51">
        <f t="shared" si="29"/>
        <v>0</v>
      </c>
      <c r="Q127" s="51">
        <f t="shared" si="30"/>
        <v>0</v>
      </c>
      <c r="R127" s="51">
        <f t="shared" si="31"/>
        <v>0.97667035856800688</v>
      </c>
    </row>
    <row r="128" spans="1:18" ht="15" x14ac:dyDescent="0.25">
      <c r="A128" s="19" t="s">
        <v>320</v>
      </c>
      <c r="B128" s="19" t="s">
        <v>321</v>
      </c>
      <c r="C128" s="19" t="s">
        <v>66</v>
      </c>
      <c r="D128" s="20">
        <v>0.38244600000000001</v>
      </c>
      <c r="E128" s="20">
        <v>0</v>
      </c>
      <c r="F128" s="20">
        <v>0</v>
      </c>
      <c r="G128" s="20">
        <v>0</v>
      </c>
      <c r="H128" s="47">
        <f t="shared" si="32"/>
        <v>0.38244600000000001</v>
      </c>
      <c r="I128" s="21">
        <f t="shared" si="33"/>
        <v>0</v>
      </c>
      <c r="J128" s="21">
        <f t="shared" si="34"/>
        <v>0</v>
      </c>
      <c r="K128" s="21">
        <f t="shared" si="35"/>
        <v>0</v>
      </c>
      <c r="L128" s="21">
        <f t="shared" si="36"/>
        <v>100</v>
      </c>
      <c r="M128" s="20">
        <v>0</v>
      </c>
      <c r="N128" s="20">
        <v>0</v>
      </c>
      <c r="O128" s="20">
        <v>3.58652493971E-4</v>
      </c>
      <c r="P128" s="51">
        <f t="shared" si="29"/>
        <v>0</v>
      </c>
      <c r="Q128" s="51">
        <f t="shared" si="30"/>
        <v>0</v>
      </c>
      <c r="R128" s="51">
        <f t="shared" si="31"/>
        <v>9.3778597232289013E-2</v>
      </c>
    </row>
    <row r="129" spans="1:18" ht="15" x14ac:dyDescent="0.25">
      <c r="A129" s="19" t="s">
        <v>322</v>
      </c>
      <c r="B129" s="19" t="s">
        <v>323</v>
      </c>
      <c r="C129" s="19" t="s">
        <v>66</v>
      </c>
      <c r="D129" s="20">
        <v>0.26986500000000002</v>
      </c>
      <c r="E129" s="20">
        <v>0</v>
      </c>
      <c r="F129" s="20">
        <v>0</v>
      </c>
      <c r="G129" s="20">
        <v>0</v>
      </c>
      <c r="H129" s="47">
        <f t="shared" si="32"/>
        <v>0.26986500000000002</v>
      </c>
      <c r="I129" s="21">
        <f t="shared" si="33"/>
        <v>0</v>
      </c>
      <c r="J129" s="21">
        <f t="shared" si="34"/>
        <v>0</v>
      </c>
      <c r="K129" s="21">
        <f t="shared" si="35"/>
        <v>0</v>
      </c>
      <c r="L129" s="21">
        <f t="shared" si="36"/>
        <v>100</v>
      </c>
      <c r="M129" s="20">
        <v>0</v>
      </c>
      <c r="N129" s="20">
        <v>0</v>
      </c>
      <c r="O129" s="20">
        <v>0</v>
      </c>
      <c r="P129" s="51">
        <f t="shared" si="29"/>
        <v>0</v>
      </c>
      <c r="Q129" s="51">
        <f t="shared" si="30"/>
        <v>0</v>
      </c>
      <c r="R129" s="51">
        <f t="shared" si="31"/>
        <v>0</v>
      </c>
    </row>
    <row r="130" spans="1:18" ht="15" x14ac:dyDescent="0.25">
      <c r="A130" s="19" t="s">
        <v>324</v>
      </c>
      <c r="B130" s="19" t="s">
        <v>289</v>
      </c>
      <c r="C130" s="19" t="s">
        <v>66</v>
      </c>
      <c r="D130" s="20">
        <v>7.9440999999999997</v>
      </c>
      <c r="E130" s="20">
        <v>0</v>
      </c>
      <c r="F130" s="20">
        <v>0</v>
      </c>
      <c r="G130" s="20">
        <v>0</v>
      </c>
      <c r="H130" s="47">
        <f t="shared" si="32"/>
        <v>7.9440999999999997</v>
      </c>
      <c r="I130" s="21">
        <f t="shared" si="33"/>
        <v>0</v>
      </c>
      <c r="J130" s="21">
        <f t="shared" si="34"/>
        <v>0</v>
      </c>
      <c r="K130" s="21">
        <f t="shared" si="35"/>
        <v>0</v>
      </c>
      <c r="L130" s="21">
        <f t="shared" si="36"/>
        <v>100</v>
      </c>
      <c r="M130" s="20">
        <v>0</v>
      </c>
      <c r="N130" s="20">
        <v>0</v>
      </c>
      <c r="O130" s="20">
        <v>0.101408315015</v>
      </c>
      <c r="P130" s="51">
        <f t="shared" si="29"/>
        <v>0</v>
      </c>
      <c r="Q130" s="51">
        <f t="shared" si="30"/>
        <v>0</v>
      </c>
      <c r="R130" s="51">
        <f t="shared" si="31"/>
        <v>1.276523646668597</v>
      </c>
    </row>
    <row r="131" spans="1:18" ht="15" x14ac:dyDescent="0.25">
      <c r="A131" s="19" t="s">
        <v>325</v>
      </c>
      <c r="B131" s="19" t="s">
        <v>326</v>
      </c>
      <c r="C131" s="19" t="s">
        <v>66</v>
      </c>
      <c r="D131" s="20">
        <v>0.440077</v>
      </c>
      <c r="E131" s="20">
        <v>0</v>
      </c>
      <c r="F131" s="20">
        <v>0</v>
      </c>
      <c r="G131" s="20">
        <v>0</v>
      </c>
      <c r="H131" s="47">
        <f t="shared" si="32"/>
        <v>0.440077</v>
      </c>
      <c r="I131" s="21">
        <f t="shared" si="33"/>
        <v>0</v>
      </c>
      <c r="J131" s="21">
        <f t="shared" si="34"/>
        <v>0</v>
      </c>
      <c r="K131" s="21">
        <f t="shared" si="35"/>
        <v>0</v>
      </c>
      <c r="L131" s="21">
        <f t="shared" si="36"/>
        <v>100</v>
      </c>
      <c r="M131" s="20">
        <v>0</v>
      </c>
      <c r="N131" s="20">
        <v>0</v>
      </c>
      <c r="O131" s="20">
        <v>6.2726848306400004E-2</v>
      </c>
      <c r="P131" s="51">
        <f t="shared" si="29"/>
        <v>0</v>
      </c>
      <c r="Q131" s="51">
        <f t="shared" si="30"/>
        <v>0</v>
      </c>
      <c r="R131" s="51">
        <f t="shared" si="31"/>
        <v>14.253607506504546</v>
      </c>
    </row>
    <row r="132" spans="1:18" ht="15" x14ac:dyDescent="0.25">
      <c r="A132" s="19" t="s">
        <v>327</v>
      </c>
      <c r="B132" s="19" t="s">
        <v>328</v>
      </c>
      <c r="C132" s="19" t="s">
        <v>66</v>
      </c>
      <c r="D132" s="20">
        <v>0.814079</v>
      </c>
      <c r="E132" s="20">
        <v>0</v>
      </c>
      <c r="F132" s="20">
        <v>0</v>
      </c>
      <c r="G132" s="20">
        <v>0</v>
      </c>
      <c r="H132" s="47">
        <f t="shared" si="32"/>
        <v>0.814079</v>
      </c>
      <c r="I132" s="21">
        <f t="shared" si="33"/>
        <v>0</v>
      </c>
      <c r="J132" s="21">
        <f t="shared" si="34"/>
        <v>0</v>
      </c>
      <c r="K132" s="21">
        <f t="shared" si="35"/>
        <v>0</v>
      </c>
      <c r="L132" s="21">
        <f t="shared" si="36"/>
        <v>100</v>
      </c>
      <c r="M132" s="20">
        <v>0</v>
      </c>
      <c r="N132" s="20">
        <v>1.6E-2</v>
      </c>
      <c r="O132" s="20">
        <v>3.56978265309E-2</v>
      </c>
      <c r="P132" s="51">
        <f t="shared" si="29"/>
        <v>0</v>
      </c>
      <c r="Q132" s="51">
        <f t="shared" si="30"/>
        <v>1.965411219304269</v>
      </c>
      <c r="R132" s="51">
        <f t="shared" si="31"/>
        <v>4.3850567980380282</v>
      </c>
    </row>
    <row r="133" spans="1:18" ht="15" x14ac:dyDescent="0.25">
      <c r="A133" s="19" t="s">
        <v>329</v>
      </c>
      <c r="B133" s="19" t="s">
        <v>117</v>
      </c>
      <c r="C133" s="19" t="s">
        <v>66</v>
      </c>
      <c r="D133" s="20">
        <v>3.82395</v>
      </c>
      <c r="E133" s="20">
        <v>0</v>
      </c>
      <c r="F133" s="20">
        <v>0</v>
      </c>
      <c r="G133" s="20">
        <v>0</v>
      </c>
      <c r="H133" s="47">
        <f t="shared" si="32"/>
        <v>3.82395</v>
      </c>
      <c r="I133" s="21">
        <f t="shared" si="33"/>
        <v>0</v>
      </c>
      <c r="J133" s="21">
        <f t="shared" si="34"/>
        <v>0</v>
      </c>
      <c r="K133" s="21">
        <f t="shared" si="35"/>
        <v>0</v>
      </c>
      <c r="L133" s="21">
        <f t="shared" si="36"/>
        <v>100</v>
      </c>
      <c r="M133" s="20">
        <v>1.9084605108700001E-2</v>
      </c>
      <c r="N133" s="20">
        <v>9.4704812331900007E-2</v>
      </c>
      <c r="O133" s="20">
        <v>0.19052923216000001</v>
      </c>
      <c r="P133" s="51">
        <f t="shared" si="29"/>
        <v>0.49908092701787421</v>
      </c>
      <c r="Q133" s="51">
        <f t="shared" si="30"/>
        <v>2.4766226632644259</v>
      </c>
      <c r="R133" s="51">
        <f t="shared" si="31"/>
        <v>4.9825241480667897</v>
      </c>
    </row>
    <row r="134" spans="1:18" ht="15" x14ac:dyDescent="0.25">
      <c r="A134" s="19" t="s">
        <v>330</v>
      </c>
      <c r="B134" s="19" t="s">
        <v>331</v>
      </c>
      <c r="C134" s="19" t="s">
        <v>66</v>
      </c>
      <c r="D134" s="20">
        <v>1.2826599999999999</v>
      </c>
      <c r="E134" s="20">
        <v>0</v>
      </c>
      <c r="F134" s="20">
        <v>0</v>
      </c>
      <c r="G134" s="20">
        <v>0</v>
      </c>
      <c r="H134" s="47">
        <f t="shared" si="32"/>
        <v>1.2826599999999999</v>
      </c>
      <c r="I134" s="21">
        <f t="shared" si="33"/>
        <v>0</v>
      </c>
      <c r="J134" s="21">
        <f t="shared" si="34"/>
        <v>0</v>
      </c>
      <c r="K134" s="21">
        <f t="shared" si="35"/>
        <v>0</v>
      </c>
      <c r="L134" s="21">
        <f t="shared" si="36"/>
        <v>100</v>
      </c>
      <c r="M134" s="20">
        <v>0</v>
      </c>
      <c r="N134" s="20">
        <v>0</v>
      </c>
      <c r="O134" s="20">
        <v>0</v>
      </c>
      <c r="P134" s="51">
        <f t="shared" si="29"/>
        <v>0</v>
      </c>
      <c r="Q134" s="51">
        <f t="shared" si="30"/>
        <v>0</v>
      </c>
      <c r="R134" s="51">
        <f t="shared" si="31"/>
        <v>0</v>
      </c>
    </row>
    <row r="135" spans="1:18" ht="15" x14ac:dyDescent="0.25">
      <c r="A135" s="19" t="s">
        <v>332</v>
      </c>
      <c r="B135" s="19" t="s">
        <v>333</v>
      </c>
      <c r="C135" s="19" t="s">
        <v>66</v>
      </c>
      <c r="D135" s="20">
        <v>3.37086</v>
      </c>
      <c r="E135" s="20">
        <v>0</v>
      </c>
      <c r="F135" s="20">
        <v>0</v>
      </c>
      <c r="G135" s="20">
        <v>0</v>
      </c>
      <c r="H135" s="47">
        <f t="shared" si="32"/>
        <v>3.37086</v>
      </c>
      <c r="I135" s="21">
        <f t="shared" si="33"/>
        <v>0</v>
      </c>
      <c r="J135" s="21">
        <f t="shared" si="34"/>
        <v>0</v>
      </c>
      <c r="K135" s="21">
        <f t="shared" si="35"/>
        <v>0</v>
      </c>
      <c r="L135" s="21">
        <f t="shared" si="36"/>
        <v>100</v>
      </c>
      <c r="M135" s="20">
        <v>3.44E-2</v>
      </c>
      <c r="N135" s="20">
        <v>9.1200000000000003E-2</v>
      </c>
      <c r="O135" s="20">
        <v>0.16777655123900001</v>
      </c>
      <c r="P135" s="51">
        <f t="shared" si="29"/>
        <v>1.0205110861916544</v>
      </c>
      <c r="Q135" s="51">
        <f t="shared" si="30"/>
        <v>2.7055410192057816</v>
      </c>
      <c r="R135" s="51">
        <f t="shared" si="31"/>
        <v>4.9772625157674906</v>
      </c>
    </row>
    <row r="136" spans="1:18" ht="15" x14ac:dyDescent="0.25">
      <c r="A136" s="19" t="s">
        <v>334</v>
      </c>
      <c r="B136" s="19" t="s">
        <v>335</v>
      </c>
      <c r="C136" s="19" t="s">
        <v>66</v>
      </c>
      <c r="D136" s="20">
        <v>1.86924</v>
      </c>
      <c r="E136" s="20">
        <v>0</v>
      </c>
      <c r="F136" s="20">
        <v>0</v>
      </c>
      <c r="G136" s="20">
        <v>0</v>
      </c>
      <c r="H136" s="47">
        <f t="shared" si="32"/>
        <v>1.86924</v>
      </c>
      <c r="I136" s="21">
        <f t="shared" si="33"/>
        <v>0</v>
      </c>
      <c r="J136" s="21">
        <f t="shared" si="34"/>
        <v>0</v>
      </c>
      <c r="K136" s="21">
        <f t="shared" si="35"/>
        <v>0</v>
      </c>
      <c r="L136" s="21">
        <f t="shared" si="36"/>
        <v>100</v>
      </c>
      <c r="M136" s="20">
        <v>0</v>
      </c>
      <c r="N136" s="20">
        <v>0</v>
      </c>
      <c r="O136" s="20">
        <v>8.7209207301500002E-2</v>
      </c>
      <c r="P136" s="51">
        <f t="shared" si="29"/>
        <v>0</v>
      </c>
      <c r="Q136" s="51">
        <f t="shared" si="30"/>
        <v>0</v>
      </c>
      <c r="R136" s="51">
        <f t="shared" si="31"/>
        <v>4.6654901083595472</v>
      </c>
    </row>
    <row r="137" spans="1:18" ht="15" x14ac:dyDescent="0.25">
      <c r="A137" s="19" t="s">
        <v>336</v>
      </c>
      <c r="B137" s="19" t="s">
        <v>337</v>
      </c>
      <c r="C137" s="19" t="s">
        <v>66</v>
      </c>
      <c r="D137" s="20">
        <v>20.7333</v>
      </c>
      <c r="E137" s="20">
        <v>0</v>
      </c>
      <c r="F137" s="20">
        <v>3.8587372557899999</v>
      </c>
      <c r="G137" s="20">
        <v>0.244650716978</v>
      </c>
      <c r="H137" s="47">
        <f t="shared" si="32"/>
        <v>16.629912027231999</v>
      </c>
      <c r="I137" s="21">
        <f t="shared" si="33"/>
        <v>0</v>
      </c>
      <c r="J137" s="21">
        <f t="shared" si="34"/>
        <v>18.61130285960267</v>
      </c>
      <c r="K137" s="21">
        <f t="shared" si="35"/>
        <v>1.1799892780117009</v>
      </c>
      <c r="L137" s="21">
        <f t="shared" si="36"/>
        <v>80.208707862385637</v>
      </c>
      <c r="M137" s="20">
        <v>0.10098604735</v>
      </c>
      <c r="N137" s="20">
        <v>0.235488300347</v>
      </c>
      <c r="O137" s="20">
        <v>1.2697237908800001</v>
      </c>
      <c r="P137" s="51">
        <f t="shared" si="29"/>
        <v>0.48707175099959971</v>
      </c>
      <c r="Q137" s="51">
        <f t="shared" si="30"/>
        <v>1.1357974868785963</v>
      </c>
      <c r="R137" s="51">
        <f t="shared" si="31"/>
        <v>6.124079576719577</v>
      </c>
    </row>
    <row r="138" spans="1:18" ht="15" x14ac:dyDescent="0.25">
      <c r="A138" s="19" t="s">
        <v>338</v>
      </c>
      <c r="B138" s="19" t="s">
        <v>339</v>
      </c>
      <c r="C138" s="19" t="s">
        <v>66</v>
      </c>
      <c r="D138" s="20">
        <v>14.852</v>
      </c>
      <c r="E138" s="20">
        <v>0</v>
      </c>
      <c r="F138" s="20">
        <v>4.8860471995400001</v>
      </c>
      <c r="G138" s="20">
        <v>1.8148419819999999</v>
      </c>
      <c r="H138" s="47">
        <f t="shared" si="32"/>
        <v>8.1511108184600012</v>
      </c>
      <c r="I138" s="21">
        <f t="shared" si="33"/>
        <v>0</v>
      </c>
      <c r="J138" s="21">
        <f t="shared" si="34"/>
        <v>32.898244004443846</v>
      </c>
      <c r="K138" s="21">
        <f t="shared" si="35"/>
        <v>12.21951240237005</v>
      </c>
      <c r="L138" s="21">
        <f t="shared" si="36"/>
        <v>54.882243593186111</v>
      </c>
      <c r="M138" s="20">
        <v>9.4707666154899997E-4</v>
      </c>
      <c r="N138" s="20">
        <v>9.9617885458800001E-2</v>
      </c>
      <c r="O138" s="20">
        <v>0.25021604187800001</v>
      </c>
      <c r="P138" s="51">
        <f t="shared" si="29"/>
        <v>6.3767617933544298E-3</v>
      </c>
      <c r="Q138" s="51">
        <f t="shared" si="30"/>
        <v>0.67073717653380016</v>
      </c>
      <c r="R138" s="51">
        <f t="shared" si="31"/>
        <v>1.6847296113520067</v>
      </c>
    </row>
    <row r="139" spans="1:18" ht="15" x14ac:dyDescent="0.25">
      <c r="A139" s="19" t="s">
        <v>340</v>
      </c>
      <c r="B139" s="19" t="s">
        <v>341</v>
      </c>
      <c r="C139" s="19" t="s">
        <v>66</v>
      </c>
      <c r="D139" s="20">
        <v>2.0599799999999999</v>
      </c>
      <c r="E139" s="20">
        <v>0</v>
      </c>
      <c r="F139" s="20">
        <v>6.7511883334299999E-2</v>
      </c>
      <c r="G139" s="20">
        <v>0.221757977927</v>
      </c>
      <c r="H139" s="47">
        <f t="shared" si="32"/>
        <v>1.7707101387386999</v>
      </c>
      <c r="I139" s="21">
        <f t="shared" si="33"/>
        <v>0</v>
      </c>
      <c r="J139" s="21">
        <f t="shared" si="34"/>
        <v>3.2773077085360049</v>
      </c>
      <c r="K139" s="21">
        <f t="shared" si="35"/>
        <v>10.765054899901941</v>
      </c>
      <c r="L139" s="21">
        <f t="shared" si="36"/>
        <v>85.957637391562045</v>
      </c>
      <c r="M139" s="20">
        <v>0</v>
      </c>
      <c r="N139" s="20">
        <v>0</v>
      </c>
      <c r="O139" s="20">
        <v>0</v>
      </c>
      <c r="P139" s="51">
        <f t="shared" si="29"/>
        <v>0</v>
      </c>
      <c r="Q139" s="51">
        <f t="shared" si="30"/>
        <v>0</v>
      </c>
      <c r="R139" s="51">
        <f t="shared" si="31"/>
        <v>0</v>
      </c>
    </row>
    <row r="140" spans="1:18" ht="15" x14ac:dyDescent="0.25">
      <c r="A140" s="19" t="s">
        <v>342</v>
      </c>
      <c r="B140" s="19" t="s">
        <v>343</v>
      </c>
      <c r="C140" s="19" t="s">
        <v>66</v>
      </c>
      <c r="D140" s="20">
        <v>0.261438</v>
      </c>
      <c r="E140" s="20">
        <v>0</v>
      </c>
      <c r="F140" s="20">
        <v>0</v>
      </c>
      <c r="G140" s="20">
        <v>0</v>
      </c>
      <c r="H140" s="47">
        <f t="shared" si="32"/>
        <v>0.261438</v>
      </c>
      <c r="I140" s="21">
        <f t="shared" si="33"/>
        <v>0</v>
      </c>
      <c r="J140" s="21">
        <f t="shared" si="34"/>
        <v>0</v>
      </c>
      <c r="K140" s="21">
        <f t="shared" si="35"/>
        <v>0</v>
      </c>
      <c r="L140" s="21">
        <f t="shared" si="36"/>
        <v>100</v>
      </c>
      <c r="M140" s="20">
        <v>0</v>
      </c>
      <c r="N140" s="20">
        <v>0</v>
      </c>
      <c r="O140" s="20">
        <v>0</v>
      </c>
      <c r="P140" s="51">
        <f t="shared" si="29"/>
        <v>0</v>
      </c>
      <c r="Q140" s="51">
        <f t="shared" si="30"/>
        <v>0</v>
      </c>
      <c r="R140" s="51">
        <f t="shared" si="31"/>
        <v>0</v>
      </c>
    </row>
    <row r="141" spans="1:18" ht="15" x14ac:dyDescent="0.25">
      <c r="A141" s="19" t="s">
        <v>344</v>
      </c>
      <c r="B141" s="19" t="s">
        <v>345</v>
      </c>
      <c r="C141" s="19" t="s">
        <v>66</v>
      </c>
      <c r="D141" s="20">
        <v>13.8325</v>
      </c>
      <c r="E141" s="20">
        <v>0</v>
      </c>
      <c r="F141" s="20">
        <v>0.18053652487499999</v>
      </c>
      <c r="G141" s="20">
        <v>7.8834852613499997</v>
      </c>
      <c r="H141" s="47">
        <f t="shared" si="32"/>
        <v>5.7684782137749995</v>
      </c>
      <c r="I141" s="21">
        <f t="shared" si="33"/>
        <v>0</v>
      </c>
      <c r="J141" s="21">
        <f t="shared" si="34"/>
        <v>1.3051619365624436</v>
      </c>
      <c r="K141" s="21">
        <f t="shared" si="35"/>
        <v>56.992483364178568</v>
      </c>
      <c r="L141" s="21">
        <f t="shared" si="36"/>
        <v>41.70235469925899</v>
      </c>
      <c r="M141" s="20">
        <v>0</v>
      </c>
      <c r="N141" s="20">
        <v>3.5571794310000002E-2</v>
      </c>
      <c r="O141" s="20">
        <v>0.94953482695400004</v>
      </c>
      <c r="P141" s="51">
        <f t="shared" si="29"/>
        <v>0</v>
      </c>
      <c r="Q141" s="51">
        <f t="shared" si="30"/>
        <v>0.2571609926622086</v>
      </c>
      <c r="R141" s="51">
        <f t="shared" si="31"/>
        <v>6.8645207081438651</v>
      </c>
    </row>
    <row r="142" spans="1:18" ht="15" x14ac:dyDescent="0.25">
      <c r="A142" s="19" t="s">
        <v>346</v>
      </c>
      <c r="B142" s="19" t="s">
        <v>347</v>
      </c>
      <c r="C142" s="19" t="s">
        <v>66</v>
      </c>
      <c r="D142" s="20">
        <v>0.38914100000000001</v>
      </c>
      <c r="E142" s="20">
        <v>0</v>
      </c>
      <c r="F142" s="20">
        <v>0</v>
      </c>
      <c r="G142" s="20">
        <v>0</v>
      </c>
      <c r="H142" s="47">
        <f t="shared" si="32"/>
        <v>0.38914100000000001</v>
      </c>
      <c r="I142" s="21">
        <f t="shared" si="33"/>
        <v>0</v>
      </c>
      <c r="J142" s="21">
        <f t="shared" si="34"/>
        <v>0</v>
      </c>
      <c r="K142" s="21">
        <f t="shared" si="35"/>
        <v>0</v>
      </c>
      <c r="L142" s="21">
        <f t="shared" si="36"/>
        <v>100</v>
      </c>
      <c r="M142" s="20">
        <v>0</v>
      </c>
      <c r="N142" s="20">
        <v>2.3525593103899999E-4</v>
      </c>
      <c r="O142" s="20">
        <v>2.2238093668399999E-2</v>
      </c>
      <c r="P142" s="51">
        <f t="shared" si="29"/>
        <v>0</v>
      </c>
      <c r="Q142" s="51">
        <f t="shared" si="30"/>
        <v>6.0455190031119828E-2</v>
      </c>
      <c r="R142" s="51">
        <f t="shared" si="31"/>
        <v>5.7146622094305144</v>
      </c>
    </row>
    <row r="143" spans="1:18" ht="15" x14ac:dyDescent="0.25">
      <c r="A143" s="19" t="s">
        <v>348</v>
      </c>
      <c r="B143" s="19" t="s">
        <v>349</v>
      </c>
      <c r="C143" s="19" t="s">
        <v>66</v>
      </c>
      <c r="D143" s="20">
        <v>1.22078</v>
      </c>
      <c r="E143" s="20">
        <v>0</v>
      </c>
      <c r="F143" s="20">
        <v>0</v>
      </c>
      <c r="G143" s="20">
        <v>0</v>
      </c>
      <c r="H143" s="47">
        <f t="shared" si="32"/>
        <v>1.22078</v>
      </c>
      <c r="I143" s="21">
        <f t="shared" si="33"/>
        <v>0</v>
      </c>
      <c r="J143" s="21">
        <f t="shared" si="34"/>
        <v>0</v>
      </c>
      <c r="K143" s="21">
        <f t="shared" si="35"/>
        <v>0</v>
      </c>
      <c r="L143" s="21">
        <f t="shared" si="36"/>
        <v>100</v>
      </c>
      <c r="M143" s="20">
        <v>4.1415344172699998E-4</v>
      </c>
      <c r="N143" s="20">
        <v>5.5268481677600003E-3</v>
      </c>
      <c r="O143" s="20">
        <v>0.21813280048200001</v>
      </c>
      <c r="P143" s="51">
        <f t="shared" si="29"/>
        <v>3.3925313465735019E-2</v>
      </c>
      <c r="Q143" s="51">
        <f t="shared" si="30"/>
        <v>0.45273089072232514</v>
      </c>
      <c r="R143" s="51">
        <f t="shared" si="31"/>
        <v>17.868313740559316</v>
      </c>
    </row>
    <row r="144" spans="1:18" ht="15" x14ac:dyDescent="0.25">
      <c r="A144" s="19" t="s">
        <v>350</v>
      </c>
      <c r="B144" s="19" t="s">
        <v>351</v>
      </c>
      <c r="C144" s="19" t="s">
        <v>66</v>
      </c>
      <c r="D144" s="20">
        <v>0.58047800000000005</v>
      </c>
      <c r="E144" s="20">
        <v>0</v>
      </c>
      <c r="F144" s="20">
        <v>0</v>
      </c>
      <c r="G144" s="20">
        <v>0</v>
      </c>
      <c r="H144" s="47">
        <f t="shared" si="32"/>
        <v>0.58047800000000005</v>
      </c>
      <c r="I144" s="21">
        <f t="shared" si="33"/>
        <v>0</v>
      </c>
      <c r="J144" s="21">
        <f t="shared" si="34"/>
        <v>0</v>
      </c>
      <c r="K144" s="21">
        <f t="shared" si="35"/>
        <v>0</v>
      </c>
      <c r="L144" s="21">
        <f t="shared" si="36"/>
        <v>100</v>
      </c>
      <c r="M144" s="20">
        <v>0</v>
      </c>
      <c r="N144" s="20">
        <v>0</v>
      </c>
      <c r="O144" s="20">
        <v>0</v>
      </c>
      <c r="P144" s="51">
        <f t="shared" si="29"/>
        <v>0</v>
      </c>
      <c r="Q144" s="51">
        <f t="shared" si="30"/>
        <v>0</v>
      </c>
      <c r="R144" s="51">
        <f t="shared" si="31"/>
        <v>0</v>
      </c>
    </row>
    <row r="145" spans="1:18" ht="15" x14ac:dyDescent="0.25">
      <c r="A145" s="19" t="s">
        <v>352</v>
      </c>
      <c r="B145" s="19" t="s">
        <v>353</v>
      </c>
      <c r="C145" s="19" t="s">
        <v>66</v>
      </c>
      <c r="D145" s="20">
        <v>1.81517</v>
      </c>
      <c r="E145" s="20">
        <v>0</v>
      </c>
      <c r="F145" s="20">
        <v>0</v>
      </c>
      <c r="G145" s="20">
        <v>0</v>
      </c>
      <c r="H145" s="47">
        <f t="shared" si="32"/>
        <v>1.81517</v>
      </c>
      <c r="I145" s="21">
        <f t="shared" si="33"/>
        <v>0</v>
      </c>
      <c r="J145" s="21">
        <f t="shared" si="34"/>
        <v>0</v>
      </c>
      <c r="K145" s="21">
        <f t="shared" si="35"/>
        <v>0</v>
      </c>
      <c r="L145" s="21">
        <f t="shared" si="36"/>
        <v>100</v>
      </c>
      <c r="M145" s="20">
        <v>0</v>
      </c>
      <c r="N145" s="20">
        <v>2.8573500487900002E-8</v>
      </c>
      <c r="O145" s="20">
        <v>2.7441455519699998E-2</v>
      </c>
      <c r="P145" s="51">
        <f t="shared" si="29"/>
        <v>0</v>
      </c>
      <c r="Q145" s="51">
        <f t="shared" si="30"/>
        <v>1.5741501064858941E-6</v>
      </c>
      <c r="R145" s="51">
        <f t="shared" si="31"/>
        <v>1.5117843243167306</v>
      </c>
    </row>
    <row r="146" spans="1:18" ht="15" x14ac:dyDescent="0.25">
      <c r="A146" s="19" t="s">
        <v>354</v>
      </c>
      <c r="B146" s="19" t="s">
        <v>355</v>
      </c>
      <c r="C146" s="19" t="s">
        <v>66</v>
      </c>
      <c r="D146" s="20">
        <v>2.7598199999999999</v>
      </c>
      <c r="E146" s="20">
        <v>0</v>
      </c>
      <c r="F146" s="20">
        <v>0</v>
      </c>
      <c r="G146" s="20">
        <v>0</v>
      </c>
      <c r="H146" s="47">
        <f t="shared" si="32"/>
        <v>2.7598199999999999</v>
      </c>
      <c r="I146" s="21">
        <f t="shared" si="33"/>
        <v>0</v>
      </c>
      <c r="J146" s="21">
        <f t="shared" si="34"/>
        <v>0</v>
      </c>
      <c r="K146" s="21">
        <f t="shared" si="35"/>
        <v>0</v>
      </c>
      <c r="L146" s="21">
        <f t="shared" si="36"/>
        <v>100</v>
      </c>
      <c r="M146" s="20">
        <v>2.2941281878499999E-2</v>
      </c>
      <c r="N146" s="20">
        <v>0.105522736506</v>
      </c>
      <c r="O146" s="20">
        <v>0.37510005641900002</v>
      </c>
      <c r="P146" s="51">
        <f t="shared" si="29"/>
        <v>0.83126007777681155</v>
      </c>
      <c r="Q146" s="51">
        <f t="shared" si="30"/>
        <v>3.8235369156684129</v>
      </c>
      <c r="R146" s="51">
        <f t="shared" si="31"/>
        <v>13.591468154408624</v>
      </c>
    </row>
    <row r="147" spans="1:18" ht="15" x14ac:dyDescent="0.25">
      <c r="A147" s="19" t="s">
        <v>356</v>
      </c>
      <c r="B147" s="19" t="s">
        <v>357</v>
      </c>
      <c r="C147" s="19" t="s">
        <v>66</v>
      </c>
      <c r="D147" s="20">
        <v>33.179900000000004</v>
      </c>
      <c r="E147" s="20">
        <v>2.42705380598E-3</v>
      </c>
      <c r="F147" s="20">
        <v>6.4130622132700004E-3</v>
      </c>
      <c r="G147" s="20">
        <v>6.3346735984000004E-3</v>
      </c>
      <c r="H147" s="47">
        <f t="shared" si="32"/>
        <v>33.16472521038235</v>
      </c>
      <c r="I147" s="21">
        <f t="shared" si="33"/>
        <v>7.3148315877383588E-3</v>
      </c>
      <c r="J147" s="21">
        <f t="shared" si="34"/>
        <v>1.9328154133285511E-2</v>
      </c>
      <c r="K147" s="21">
        <f t="shared" si="35"/>
        <v>1.9091900814649832E-2</v>
      </c>
      <c r="L147" s="21">
        <f t="shared" si="36"/>
        <v>99.954265113464317</v>
      </c>
      <c r="M147" s="20">
        <v>0.37136519444100002</v>
      </c>
      <c r="N147" s="20">
        <v>8.0391081722400004E-2</v>
      </c>
      <c r="O147" s="20">
        <v>0.59556467873200003</v>
      </c>
      <c r="P147" s="51">
        <f t="shared" si="29"/>
        <v>1.119247479471005</v>
      </c>
      <c r="Q147" s="51">
        <f t="shared" si="30"/>
        <v>0.24228849912868936</v>
      </c>
      <c r="R147" s="51">
        <f t="shared" si="31"/>
        <v>1.7949562196751649</v>
      </c>
    </row>
    <row r="148" spans="1:18" ht="15" x14ac:dyDescent="0.25">
      <c r="A148" s="19" t="s">
        <v>358</v>
      </c>
      <c r="B148" s="19" t="s">
        <v>359</v>
      </c>
      <c r="C148" s="19" t="s">
        <v>66</v>
      </c>
      <c r="D148" s="20">
        <v>6.0179299999999998</v>
      </c>
      <c r="E148" s="20">
        <v>0</v>
      </c>
      <c r="F148" s="20">
        <v>0.19269517703200001</v>
      </c>
      <c r="G148" s="20">
        <v>8.1356753013099997E-2</v>
      </c>
      <c r="H148" s="47">
        <f t="shared" si="32"/>
        <v>5.7438780699548992</v>
      </c>
      <c r="I148" s="21">
        <f t="shared" si="33"/>
        <v>0</v>
      </c>
      <c r="J148" s="21">
        <f t="shared" si="34"/>
        <v>3.2020175879746029</v>
      </c>
      <c r="K148" s="21">
        <f t="shared" si="35"/>
        <v>1.3519059379736886</v>
      </c>
      <c r="L148" s="21">
        <f t="shared" si="36"/>
        <v>95.446076474051694</v>
      </c>
      <c r="M148" s="20">
        <v>0</v>
      </c>
      <c r="N148" s="20">
        <v>8.4251910002300007E-2</v>
      </c>
      <c r="O148" s="20">
        <v>0.26905292920899998</v>
      </c>
      <c r="P148" s="51">
        <f t="shared" si="29"/>
        <v>0</v>
      </c>
      <c r="Q148" s="51">
        <f t="shared" si="30"/>
        <v>1.4000147891766772</v>
      </c>
      <c r="R148" s="51">
        <f t="shared" si="31"/>
        <v>4.470855081547974</v>
      </c>
    </row>
    <row r="149" spans="1:18" ht="15" x14ac:dyDescent="0.25">
      <c r="A149" s="19" t="s">
        <v>360</v>
      </c>
      <c r="B149" s="19" t="s">
        <v>361</v>
      </c>
      <c r="C149" s="19" t="s">
        <v>66</v>
      </c>
      <c r="D149" s="20">
        <v>1.9232499999999999</v>
      </c>
      <c r="E149" s="20">
        <v>0</v>
      </c>
      <c r="F149" s="20">
        <v>0</v>
      </c>
      <c r="G149" s="20">
        <v>0</v>
      </c>
      <c r="H149" s="47">
        <f t="shared" si="32"/>
        <v>1.9232499999999999</v>
      </c>
      <c r="I149" s="21">
        <f t="shared" si="33"/>
        <v>0</v>
      </c>
      <c r="J149" s="21">
        <f t="shared" si="34"/>
        <v>0</v>
      </c>
      <c r="K149" s="21">
        <f t="shared" si="35"/>
        <v>0</v>
      </c>
      <c r="L149" s="21">
        <f t="shared" si="36"/>
        <v>100</v>
      </c>
      <c r="M149" s="20">
        <v>7.47777000004E-3</v>
      </c>
      <c r="N149" s="20">
        <v>4.0000000000000002E-4</v>
      </c>
      <c r="O149" s="20">
        <v>0</v>
      </c>
      <c r="P149" s="51">
        <f t="shared" si="29"/>
        <v>0.3888090471878331</v>
      </c>
      <c r="Q149" s="51">
        <f t="shared" si="30"/>
        <v>2.0798128168464842E-2</v>
      </c>
      <c r="R149" s="51">
        <f t="shared" si="31"/>
        <v>0</v>
      </c>
    </row>
    <row r="150" spans="1:18" ht="15" x14ac:dyDescent="0.25">
      <c r="A150" s="19" t="s">
        <v>362</v>
      </c>
      <c r="B150" s="19" t="s">
        <v>363</v>
      </c>
      <c r="C150" s="19" t="s">
        <v>66</v>
      </c>
      <c r="D150" s="20">
        <v>2.9493399999999999</v>
      </c>
      <c r="E150" s="20">
        <v>0</v>
      </c>
      <c r="F150" s="20">
        <v>0</v>
      </c>
      <c r="G150" s="20">
        <v>0</v>
      </c>
      <c r="H150" s="47">
        <f t="shared" si="32"/>
        <v>2.9493399999999999</v>
      </c>
      <c r="I150" s="21">
        <f t="shared" si="33"/>
        <v>0</v>
      </c>
      <c r="J150" s="21">
        <f t="shared" si="34"/>
        <v>0</v>
      </c>
      <c r="K150" s="21">
        <f t="shared" si="35"/>
        <v>0</v>
      </c>
      <c r="L150" s="21">
        <f t="shared" si="36"/>
        <v>100</v>
      </c>
      <c r="M150" s="20">
        <v>0</v>
      </c>
      <c r="N150" s="20">
        <v>0</v>
      </c>
      <c r="O150" s="20">
        <v>4.0645931481E-2</v>
      </c>
      <c r="P150" s="51">
        <f t="shared" si="29"/>
        <v>0</v>
      </c>
      <c r="Q150" s="51">
        <f t="shared" si="30"/>
        <v>0</v>
      </c>
      <c r="R150" s="51">
        <f t="shared" si="31"/>
        <v>1.3781365146439544</v>
      </c>
    </row>
    <row r="151" spans="1:18" ht="15" x14ac:dyDescent="0.25">
      <c r="A151" s="19" t="s">
        <v>364</v>
      </c>
      <c r="B151" s="19" t="s">
        <v>365</v>
      </c>
      <c r="C151" s="19" t="s">
        <v>66</v>
      </c>
      <c r="D151" s="20">
        <v>1.5157400000000001</v>
      </c>
      <c r="E151" s="20">
        <v>0</v>
      </c>
      <c r="F151" s="20">
        <v>0</v>
      </c>
      <c r="G151" s="20">
        <v>0</v>
      </c>
      <c r="H151" s="47">
        <f t="shared" si="32"/>
        <v>1.5157400000000001</v>
      </c>
      <c r="I151" s="21">
        <f t="shared" si="33"/>
        <v>0</v>
      </c>
      <c r="J151" s="21">
        <f t="shared" si="34"/>
        <v>0</v>
      </c>
      <c r="K151" s="21">
        <f t="shared" si="35"/>
        <v>0</v>
      </c>
      <c r="L151" s="21">
        <f t="shared" si="36"/>
        <v>100</v>
      </c>
      <c r="M151" s="20">
        <v>5.8510253803300003E-3</v>
      </c>
      <c r="N151" s="20">
        <v>1.2993273327600001E-2</v>
      </c>
      <c r="O151" s="20">
        <v>0.109783083844</v>
      </c>
      <c r="P151" s="51">
        <f t="shared" si="29"/>
        <v>0.3860177458093077</v>
      </c>
      <c r="Q151" s="51">
        <f t="shared" si="30"/>
        <v>0.85722309417182363</v>
      </c>
      <c r="R151" s="51">
        <f t="shared" si="31"/>
        <v>7.2428704028395368</v>
      </c>
    </row>
    <row r="152" spans="1:18" ht="15" x14ac:dyDescent="0.25">
      <c r="A152" s="19" t="s">
        <v>366</v>
      </c>
      <c r="B152" s="19" t="s">
        <v>367</v>
      </c>
      <c r="C152" s="19" t="s">
        <v>66</v>
      </c>
      <c r="D152" s="20">
        <v>1.88815</v>
      </c>
      <c r="E152" s="20">
        <v>0</v>
      </c>
      <c r="F152" s="20">
        <v>0</v>
      </c>
      <c r="G152" s="20">
        <v>0.16068651508699999</v>
      </c>
      <c r="H152" s="47">
        <f t="shared" si="32"/>
        <v>1.7274634849129999</v>
      </c>
      <c r="I152" s="21">
        <f t="shared" si="33"/>
        <v>0</v>
      </c>
      <c r="J152" s="21">
        <f t="shared" si="34"/>
        <v>0</v>
      </c>
      <c r="K152" s="21">
        <f t="shared" si="35"/>
        <v>8.5102621659825761</v>
      </c>
      <c r="L152" s="21">
        <f t="shared" si="36"/>
        <v>91.489737834017433</v>
      </c>
      <c r="M152" s="20">
        <v>0</v>
      </c>
      <c r="N152" s="20">
        <v>0</v>
      </c>
      <c r="O152" s="20">
        <v>4.4470246977500001E-3</v>
      </c>
      <c r="P152" s="51">
        <f t="shared" si="29"/>
        <v>0</v>
      </c>
      <c r="Q152" s="51">
        <f t="shared" si="30"/>
        <v>0</v>
      </c>
      <c r="R152" s="51">
        <f t="shared" si="31"/>
        <v>0.23552285028996639</v>
      </c>
    </row>
    <row r="153" spans="1:18" ht="15" x14ac:dyDescent="0.25">
      <c r="A153" s="19" t="s">
        <v>368</v>
      </c>
      <c r="B153" s="19" t="s">
        <v>369</v>
      </c>
      <c r="C153" s="19" t="s">
        <v>66</v>
      </c>
      <c r="D153" s="20">
        <v>11.9611</v>
      </c>
      <c r="E153" s="20">
        <v>0</v>
      </c>
      <c r="F153" s="20">
        <v>0</v>
      </c>
      <c r="G153" s="20">
        <v>0</v>
      </c>
      <c r="H153" s="47">
        <f t="shared" si="32"/>
        <v>11.9611</v>
      </c>
      <c r="I153" s="21">
        <f t="shared" si="33"/>
        <v>0</v>
      </c>
      <c r="J153" s="21">
        <f t="shared" si="34"/>
        <v>0</v>
      </c>
      <c r="K153" s="21">
        <f t="shared" si="35"/>
        <v>0</v>
      </c>
      <c r="L153" s="21">
        <f t="shared" si="36"/>
        <v>100</v>
      </c>
      <c r="M153" s="20">
        <v>4.5199999999999997E-2</v>
      </c>
      <c r="N153" s="20">
        <v>5.8400000000000001E-2</v>
      </c>
      <c r="O153" s="20">
        <v>0.252</v>
      </c>
      <c r="P153" s="51">
        <f t="shared" si="29"/>
        <v>0.37789166548227165</v>
      </c>
      <c r="Q153" s="51">
        <f t="shared" si="30"/>
        <v>0.48824940849921827</v>
      </c>
      <c r="R153" s="51">
        <f t="shared" si="31"/>
        <v>2.1068296394144355</v>
      </c>
    </row>
    <row r="154" spans="1:18" ht="15" x14ac:dyDescent="0.25">
      <c r="A154" s="19" t="s">
        <v>370</v>
      </c>
      <c r="B154" s="19" t="s">
        <v>371</v>
      </c>
      <c r="C154" s="19" t="s">
        <v>66</v>
      </c>
      <c r="D154" s="20">
        <v>1.0082599999999999</v>
      </c>
      <c r="E154" s="20">
        <v>0</v>
      </c>
      <c r="F154" s="20">
        <v>0</v>
      </c>
      <c r="G154" s="20">
        <v>0</v>
      </c>
      <c r="H154" s="47">
        <f t="shared" si="32"/>
        <v>1.0082599999999999</v>
      </c>
      <c r="I154" s="21">
        <f t="shared" si="33"/>
        <v>0</v>
      </c>
      <c r="J154" s="21">
        <f t="shared" si="34"/>
        <v>0</v>
      </c>
      <c r="K154" s="21">
        <f t="shared" si="35"/>
        <v>0</v>
      </c>
      <c r="L154" s="21">
        <f t="shared" si="36"/>
        <v>100</v>
      </c>
      <c r="M154" s="20">
        <v>0</v>
      </c>
      <c r="N154" s="20">
        <v>2.7781105258700001E-4</v>
      </c>
      <c r="O154" s="20">
        <v>6.4462925896099997E-4</v>
      </c>
      <c r="P154" s="51">
        <f t="shared" si="29"/>
        <v>0</v>
      </c>
      <c r="Q154" s="51">
        <f t="shared" si="30"/>
        <v>2.755351323934303E-2</v>
      </c>
      <c r="R154" s="51">
        <f t="shared" si="31"/>
        <v>6.3934824247813063E-2</v>
      </c>
    </row>
    <row r="155" spans="1:18" ht="15" x14ac:dyDescent="0.25">
      <c r="A155" s="19" t="s">
        <v>372</v>
      </c>
      <c r="B155" s="19" t="s">
        <v>373</v>
      </c>
      <c r="C155" s="19" t="s">
        <v>66</v>
      </c>
      <c r="D155" s="20">
        <v>3.8038400000000001</v>
      </c>
      <c r="E155" s="20">
        <v>0</v>
      </c>
      <c r="F155" s="20">
        <v>0</v>
      </c>
      <c r="G155" s="20">
        <v>0</v>
      </c>
      <c r="H155" s="47">
        <f t="shared" si="32"/>
        <v>3.8038400000000001</v>
      </c>
      <c r="I155" s="21">
        <f t="shared" si="33"/>
        <v>0</v>
      </c>
      <c r="J155" s="21">
        <f t="shared" si="34"/>
        <v>0</v>
      </c>
      <c r="K155" s="21">
        <f t="shared" si="35"/>
        <v>0</v>
      </c>
      <c r="L155" s="21">
        <f t="shared" si="36"/>
        <v>100</v>
      </c>
      <c r="M155" s="20">
        <v>1.6400000000000001E-2</v>
      </c>
      <c r="N155" s="20">
        <v>5.5999999999999999E-3</v>
      </c>
      <c r="O155" s="20">
        <v>0.196638060182</v>
      </c>
      <c r="P155" s="51">
        <f t="shared" si="29"/>
        <v>0.43114326575250278</v>
      </c>
      <c r="Q155" s="51">
        <f t="shared" si="30"/>
        <v>0.14721965172036677</v>
      </c>
      <c r="R155" s="51">
        <f t="shared" si="31"/>
        <v>5.1694619169576006</v>
      </c>
    </row>
    <row r="156" spans="1:18" ht="15" x14ac:dyDescent="0.25">
      <c r="A156" s="19" t="s">
        <v>43</v>
      </c>
      <c r="B156" s="19" t="s">
        <v>374</v>
      </c>
      <c r="C156" s="19" t="s">
        <v>42</v>
      </c>
      <c r="D156" s="20">
        <v>199.64417506000001</v>
      </c>
      <c r="E156" s="20">
        <v>2.7065124252799999E-2</v>
      </c>
      <c r="F156" s="20">
        <v>12.2514266408</v>
      </c>
      <c r="G156" s="20">
        <v>6.3307249191199997</v>
      </c>
      <c r="H156" s="47">
        <f t="shared" ref="H156:H179" si="37">D156-E156-F156-G156</f>
        <v>181.03495837582722</v>
      </c>
      <c r="I156" s="21">
        <f t="shared" ref="I156:I179" si="38">E156/D156*100</f>
        <v>1.3556681152688772E-2</v>
      </c>
      <c r="J156" s="21">
        <f t="shared" ref="J156:J179" si="39">F156/D156*100</f>
        <v>6.1366311524581274</v>
      </c>
      <c r="K156" s="21">
        <f t="shared" ref="K156:K179" si="40">G156/D156*100</f>
        <v>3.1710040712269203</v>
      </c>
      <c r="L156" s="21">
        <f t="shared" ref="L156:L179" si="41">H156/D156*100</f>
        <v>90.678808095162267</v>
      </c>
      <c r="M156" s="20">
        <v>1.0991425804799999</v>
      </c>
      <c r="N156" s="20">
        <v>2.9335766692799998</v>
      </c>
      <c r="O156" s="20">
        <v>17.443248822299999</v>
      </c>
      <c r="P156" s="51">
        <f t="shared" si="29"/>
        <v>0.55055078874686392</v>
      </c>
      <c r="Q156" s="51">
        <f t="shared" si="30"/>
        <v>1.4694025850733476</v>
      </c>
      <c r="R156" s="51">
        <f t="shared" si="31"/>
        <v>8.737168924191101</v>
      </c>
    </row>
    <row r="157" spans="1:18" ht="15" x14ac:dyDescent="0.25">
      <c r="A157" s="19" t="s">
        <v>384</v>
      </c>
      <c r="B157" s="19" t="s">
        <v>385</v>
      </c>
      <c r="C157" s="19" t="s">
        <v>42</v>
      </c>
      <c r="D157" s="20">
        <v>7.5211845497499999E-2</v>
      </c>
      <c r="E157" s="20">
        <v>0</v>
      </c>
      <c r="F157" s="20">
        <v>0</v>
      </c>
      <c r="G157" s="20">
        <v>0</v>
      </c>
      <c r="H157" s="47">
        <f t="shared" si="37"/>
        <v>7.5211845497499999E-2</v>
      </c>
      <c r="I157" s="21">
        <f t="shared" si="38"/>
        <v>0</v>
      </c>
      <c r="J157" s="21">
        <f t="shared" si="39"/>
        <v>0</v>
      </c>
      <c r="K157" s="21">
        <f t="shared" si="40"/>
        <v>0</v>
      </c>
      <c r="L157" s="21">
        <f t="shared" si="41"/>
        <v>100</v>
      </c>
      <c r="M157" s="20">
        <v>0</v>
      </c>
      <c r="N157" s="20">
        <v>0</v>
      </c>
      <c r="O157" s="20">
        <v>0</v>
      </c>
      <c r="P157" s="51">
        <f t="shared" si="29"/>
        <v>0</v>
      </c>
      <c r="Q157" s="51">
        <f t="shared" si="30"/>
        <v>0</v>
      </c>
      <c r="R157" s="51">
        <f t="shared" si="31"/>
        <v>0</v>
      </c>
    </row>
    <row r="158" spans="1:18" ht="15" x14ac:dyDescent="0.25">
      <c r="A158" s="19" t="s">
        <v>386</v>
      </c>
      <c r="B158" s="19" t="s">
        <v>387</v>
      </c>
      <c r="C158" s="19" t="s">
        <v>42</v>
      </c>
      <c r="D158" s="20">
        <v>0.66785607251099999</v>
      </c>
      <c r="E158" s="20">
        <v>0</v>
      </c>
      <c r="F158" s="20">
        <v>0</v>
      </c>
      <c r="G158" s="20">
        <v>0</v>
      </c>
      <c r="H158" s="47">
        <f t="shared" si="37"/>
        <v>0.66785607251099999</v>
      </c>
      <c r="I158" s="21">
        <f t="shared" si="38"/>
        <v>0</v>
      </c>
      <c r="J158" s="21">
        <f t="shared" si="39"/>
        <v>0</v>
      </c>
      <c r="K158" s="21">
        <f t="shared" si="40"/>
        <v>0</v>
      </c>
      <c r="L158" s="21">
        <f t="shared" si="41"/>
        <v>100</v>
      </c>
      <c r="M158" s="20">
        <v>2.15735473704E-3</v>
      </c>
      <c r="N158" s="20">
        <v>1.0800000000000001E-2</v>
      </c>
      <c r="O158" s="20">
        <v>1.75798166476E-2</v>
      </c>
      <c r="P158" s="51">
        <f t="shared" si="29"/>
        <v>0.32302689544003016</v>
      </c>
      <c r="Q158" s="51">
        <f t="shared" si="30"/>
        <v>1.6171148911462683</v>
      </c>
      <c r="R158" s="51">
        <f t="shared" si="31"/>
        <v>2.6322762300421321</v>
      </c>
    </row>
    <row r="159" spans="1:18" ht="15" x14ac:dyDescent="0.25">
      <c r="A159" s="19" t="s">
        <v>388</v>
      </c>
      <c r="B159" s="19" t="s">
        <v>389</v>
      </c>
      <c r="C159" s="19" t="s">
        <v>42</v>
      </c>
      <c r="D159" s="20">
        <v>3.5717366264099999</v>
      </c>
      <c r="E159" s="20">
        <v>0</v>
      </c>
      <c r="F159" s="20">
        <v>0</v>
      </c>
      <c r="G159" s="20">
        <v>0</v>
      </c>
      <c r="H159" s="47">
        <f t="shared" si="37"/>
        <v>3.5717366264099999</v>
      </c>
      <c r="I159" s="21">
        <f t="shared" si="38"/>
        <v>0</v>
      </c>
      <c r="J159" s="21">
        <f t="shared" si="39"/>
        <v>0</v>
      </c>
      <c r="K159" s="21">
        <f t="shared" si="40"/>
        <v>0</v>
      </c>
      <c r="L159" s="21">
        <f t="shared" si="41"/>
        <v>100</v>
      </c>
      <c r="M159" s="20">
        <v>8.65417535674E-4</v>
      </c>
      <c r="N159" s="20">
        <v>1.9528556851600001E-2</v>
      </c>
      <c r="O159" s="20">
        <v>0.100944377248</v>
      </c>
      <c r="P159" s="51">
        <f t="shared" si="29"/>
        <v>2.4229601065066286E-2</v>
      </c>
      <c r="Q159" s="51">
        <f t="shared" si="30"/>
        <v>0.54675243149796326</v>
      </c>
      <c r="R159" s="51">
        <f t="shared" si="31"/>
        <v>2.8261987880517534</v>
      </c>
    </row>
    <row r="160" spans="1:18" ht="15" x14ac:dyDescent="0.25">
      <c r="A160" s="19" t="s">
        <v>390</v>
      </c>
      <c r="B160" s="19" t="s">
        <v>391</v>
      </c>
      <c r="C160" s="19" t="s">
        <v>42</v>
      </c>
      <c r="D160" s="20">
        <v>0.759984813014</v>
      </c>
      <c r="E160" s="20">
        <v>0</v>
      </c>
      <c r="F160" s="20">
        <v>0</v>
      </c>
      <c r="G160" s="20">
        <v>0</v>
      </c>
      <c r="H160" s="47">
        <f t="shared" si="37"/>
        <v>0.759984813014</v>
      </c>
      <c r="I160" s="21">
        <f t="shared" si="38"/>
        <v>0</v>
      </c>
      <c r="J160" s="21">
        <f t="shared" si="39"/>
        <v>0</v>
      </c>
      <c r="K160" s="21">
        <f t="shared" si="40"/>
        <v>0</v>
      </c>
      <c r="L160" s="21">
        <f t="shared" si="41"/>
        <v>100</v>
      </c>
      <c r="M160" s="20">
        <v>0</v>
      </c>
      <c r="N160" s="20">
        <v>0</v>
      </c>
      <c r="O160" s="20">
        <v>0.117142769621</v>
      </c>
      <c r="P160" s="51">
        <f t="shared" si="29"/>
        <v>0</v>
      </c>
      <c r="Q160" s="51">
        <f t="shared" si="30"/>
        <v>0</v>
      </c>
      <c r="R160" s="51">
        <f t="shared" si="31"/>
        <v>15.413830331217692</v>
      </c>
    </row>
    <row r="161" spans="1:18" ht="15" x14ac:dyDescent="0.25">
      <c r="A161" s="19" t="s">
        <v>392</v>
      </c>
      <c r="B161" s="19" t="s">
        <v>393</v>
      </c>
      <c r="C161" s="19" t="s">
        <v>42</v>
      </c>
      <c r="D161" s="20">
        <v>2.6302868739500003</v>
      </c>
      <c r="E161" s="20">
        <v>0</v>
      </c>
      <c r="F161" s="20">
        <v>0</v>
      </c>
      <c r="G161" s="20">
        <v>0</v>
      </c>
      <c r="H161" s="47">
        <f t="shared" si="37"/>
        <v>2.6302868739500003</v>
      </c>
      <c r="I161" s="21">
        <f t="shared" si="38"/>
        <v>0</v>
      </c>
      <c r="J161" s="21">
        <f t="shared" si="39"/>
        <v>0</v>
      </c>
      <c r="K161" s="21">
        <f t="shared" si="40"/>
        <v>0</v>
      </c>
      <c r="L161" s="21">
        <f t="shared" si="41"/>
        <v>100</v>
      </c>
      <c r="M161" s="20">
        <v>1.5194449852500001E-3</v>
      </c>
      <c r="N161" s="20">
        <v>3.3865746955399997E-2</v>
      </c>
      <c r="O161" s="20">
        <v>0.200164949861</v>
      </c>
      <c r="P161" s="51">
        <f t="shared" si="29"/>
        <v>5.7767272471241617E-2</v>
      </c>
      <c r="Q161" s="51">
        <f t="shared" si="30"/>
        <v>1.287530546222988</v>
      </c>
      <c r="R161" s="51">
        <f t="shared" si="31"/>
        <v>7.6100045148461231</v>
      </c>
    </row>
    <row r="162" spans="1:18" ht="15" x14ac:dyDescent="0.25">
      <c r="A162" s="19" t="s">
        <v>394</v>
      </c>
      <c r="B162" s="19" t="s">
        <v>395</v>
      </c>
      <c r="C162" s="19" t="s">
        <v>42</v>
      </c>
      <c r="D162" s="20">
        <v>0.58777688313700005</v>
      </c>
      <c r="E162" s="20">
        <v>0</v>
      </c>
      <c r="F162" s="20">
        <v>0</v>
      </c>
      <c r="G162" s="20">
        <v>0</v>
      </c>
      <c r="H162" s="47">
        <f t="shared" si="37"/>
        <v>0.58777688313700005</v>
      </c>
      <c r="I162" s="21">
        <f t="shared" si="38"/>
        <v>0</v>
      </c>
      <c r="J162" s="21">
        <f t="shared" si="39"/>
        <v>0</v>
      </c>
      <c r="K162" s="21">
        <f t="shared" si="40"/>
        <v>0</v>
      </c>
      <c r="L162" s="21">
        <f t="shared" si="41"/>
        <v>100</v>
      </c>
      <c r="M162" s="20">
        <v>1.0484672364299999E-3</v>
      </c>
      <c r="N162" s="20">
        <v>2.8447957699599999E-2</v>
      </c>
      <c r="O162" s="20">
        <v>0.13885707430999999</v>
      </c>
      <c r="P162" s="51">
        <f t="shared" si="29"/>
        <v>0.17837844027384475</v>
      </c>
      <c r="Q162" s="51">
        <f t="shared" si="30"/>
        <v>4.8399245556871113</v>
      </c>
      <c r="R162" s="51">
        <f t="shared" si="31"/>
        <v>23.624112872372859</v>
      </c>
    </row>
    <row r="163" spans="1:18" ht="15" x14ac:dyDescent="0.25">
      <c r="A163" s="19" t="s">
        <v>396</v>
      </c>
      <c r="B163" s="19" t="s">
        <v>397</v>
      </c>
      <c r="C163" s="19" t="s">
        <v>42</v>
      </c>
      <c r="D163" s="20">
        <v>0.77766106375099997</v>
      </c>
      <c r="E163" s="20">
        <v>0</v>
      </c>
      <c r="F163" s="20">
        <v>0</v>
      </c>
      <c r="G163" s="20">
        <v>0</v>
      </c>
      <c r="H163" s="47">
        <f t="shared" si="37"/>
        <v>0.77766106375099997</v>
      </c>
      <c r="I163" s="21">
        <f t="shared" si="38"/>
        <v>0</v>
      </c>
      <c r="J163" s="21">
        <f t="shared" si="39"/>
        <v>0</v>
      </c>
      <c r="K163" s="21">
        <f t="shared" si="40"/>
        <v>0</v>
      </c>
      <c r="L163" s="21">
        <f t="shared" si="41"/>
        <v>100</v>
      </c>
      <c r="M163" s="20">
        <v>0</v>
      </c>
      <c r="N163" s="20">
        <v>0</v>
      </c>
      <c r="O163" s="20">
        <v>0</v>
      </c>
      <c r="P163" s="51">
        <f t="shared" si="29"/>
        <v>0</v>
      </c>
      <c r="Q163" s="51">
        <f t="shared" si="30"/>
        <v>0</v>
      </c>
      <c r="R163" s="51">
        <f t="shared" si="31"/>
        <v>0</v>
      </c>
    </row>
    <row r="164" spans="1:18" ht="15" x14ac:dyDescent="0.25">
      <c r="A164" s="19" t="s">
        <v>398</v>
      </c>
      <c r="B164" s="19" t="s">
        <v>399</v>
      </c>
      <c r="C164" s="19" t="s">
        <v>42</v>
      </c>
      <c r="D164" s="20">
        <v>0.22822841147099998</v>
      </c>
      <c r="E164" s="20">
        <v>0</v>
      </c>
      <c r="F164" s="20">
        <v>0</v>
      </c>
      <c r="G164" s="20">
        <v>0</v>
      </c>
      <c r="H164" s="47">
        <f t="shared" si="37"/>
        <v>0.22822841147099998</v>
      </c>
      <c r="I164" s="21">
        <f t="shared" si="38"/>
        <v>0</v>
      </c>
      <c r="J164" s="21">
        <f t="shared" si="39"/>
        <v>0</v>
      </c>
      <c r="K164" s="21">
        <f t="shared" si="40"/>
        <v>0</v>
      </c>
      <c r="L164" s="21">
        <f t="shared" si="41"/>
        <v>100</v>
      </c>
      <c r="M164" s="20">
        <v>0</v>
      </c>
      <c r="N164" s="20">
        <v>0</v>
      </c>
      <c r="O164" s="20">
        <v>1.41622357685E-2</v>
      </c>
      <c r="P164" s="51">
        <f t="shared" si="29"/>
        <v>0</v>
      </c>
      <c r="Q164" s="51">
        <f t="shared" si="30"/>
        <v>0</v>
      </c>
      <c r="R164" s="51">
        <f t="shared" si="31"/>
        <v>6.2052904269105582</v>
      </c>
    </row>
    <row r="165" spans="1:18" ht="15" x14ac:dyDescent="0.25">
      <c r="A165" s="19" t="s">
        <v>400</v>
      </c>
      <c r="B165" s="19" t="s">
        <v>401</v>
      </c>
      <c r="C165" s="19" t="s">
        <v>42</v>
      </c>
      <c r="D165" s="20">
        <v>0.75843273594299998</v>
      </c>
      <c r="E165" s="20">
        <v>0</v>
      </c>
      <c r="F165" s="20">
        <v>3.4597167872999998E-4</v>
      </c>
      <c r="G165" s="20">
        <v>3.7110807943500003E-2</v>
      </c>
      <c r="H165" s="47">
        <f t="shared" si="37"/>
        <v>0.72097595632077005</v>
      </c>
      <c r="I165" s="21">
        <f t="shared" si="38"/>
        <v>0</v>
      </c>
      <c r="J165" s="21">
        <f t="shared" si="39"/>
        <v>4.561665950505616E-2</v>
      </c>
      <c r="K165" s="21">
        <f t="shared" si="40"/>
        <v>4.8930915274059403</v>
      </c>
      <c r="L165" s="21">
        <f t="shared" si="41"/>
        <v>95.061291813089014</v>
      </c>
      <c r="M165" s="20">
        <v>1.5168539978900001E-6</v>
      </c>
      <c r="N165" s="20">
        <v>1.92416050544E-4</v>
      </c>
      <c r="O165" s="20">
        <v>7.1912892030100003E-3</v>
      </c>
      <c r="P165" s="51">
        <f t="shared" si="29"/>
        <v>1.9999848714388819E-4</v>
      </c>
      <c r="Q165" s="51">
        <f t="shared" si="30"/>
        <v>2.5370219589052789E-2</v>
      </c>
      <c r="R165" s="51">
        <f t="shared" si="31"/>
        <v>0.94817758546098163</v>
      </c>
    </row>
    <row r="166" spans="1:18" ht="15" x14ac:dyDescent="0.25">
      <c r="A166" s="19" t="s">
        <v>402</v>
      </c>
      <c r="B166" s="19" t="s">
        <v>403</v>
      </c>
      <c r="C166" s="19" t="s">
        <v>42</v>
      </c>
      <c r="D166" s="20">
        <v>0.66147571369800007</v>
      </c>
      <c r="E166" s="20">
        <v>0</v>
      </c>
      <c r="F166" s="20">
        <v>0</v>
      </c>
      <c r="G166" s="20">
        <v>0</v>
      </c>
      <c r="H166" s="47">
        <f t="shared" si="37"/>
        <v>0.66147571369800007</v>
      </c>
      <c r="I166" s="21">
        <f t="shared" si="38"/>
        <v>0</v>
      </c>
      <c r="J166" s="21">
        <f t="shared" si="39"/>
        <v>0</v>
      </c>
      <c r="K166" s="21">
        <f t="shared" si="40"/>
        <v>0</v>
      </c>
      <c r="L166" s="21">
        <f t="shared" si="41"/>
        <v>100</v>
      </c>
      <c r="M166" s="20">
        <v>0</v>
      </c>
      <c r="N166" s="20">
        <v>2.4877705432500001E-2</v>
      </c>
      <c r="O166" s="20">
        <v>8.8567366246300003E-2</v>
      </c>
      <c r="P166" s="51">
        <f t="shared" si="29"/>
        <v>0</v>
      </c>
      <c r="Q166" s="51">
        <f t="shared" si="30"/>
        <v>3.7609401097162634</v>
      </c>
      <c r="R166" s="51">
        <f t="shared" si="31"/>
        <v>13.389360245920662</v>
      </c>
    </row>
    <row r="167" spans="1:18" ht="15" x14ac:dyDescent="0.25">
      <c r="A167" s="19" t="s">
        <v>44</v>
      </c>
      <c r="B167" s="19" t="s">
        <v>375</v>
      </c>
      <c r="C167" s="19" t="s">
        <v>42</v>
      </c>
      <c r="D167" s="20">
        <v>6.4270507116300006</v>
      </c>
      <c r="E167" s="20">
        <v>0</v>
      </c>
      <c r="F167" s="20">
        <v>0</v>
      </c>
      <c r="G167" s="20">
        <v>0</v>
      </c>
      <c r="H167" s="47">
        <f t="shared" si="37"/>
        <v>6.4270507116300006</v>
      </c>
      <c r="I167" s="21">
        <f t="shared" si="38"/>
        <v>0</v>
      </c>
      <c r="J167" s="21">
        <f t="shared" si="39"/>
        <v>0</v>
      </c>
      <c r="K167" s="21">
        <f t="shared" si="40"/>
        <v>0</v>
      </c>
      <c r="L167" s="21">
        <f t="shared" si="41"/>
        <v>100</v>
      </c>
      <c r="M167" s="20">
        <v>1.44E-2</v>
      </c>
      <c r="N167" s="20">
        <v>4.0800000000000003E-2</v>
      </c>
      <c r="O167" s="20">
        <v>0.362100181864</v>
      </c>
      <c r="P167" s="51">
        <f t="shared" si="29"/>
        <v>0.22405300107470189</v>
      </c>
      <c r="Q167" s="51">
        <f t="shared" si="30"/>
        <v>0.63481683637832198</v>
      </c>
      <c r="R167" s="51">
        <f t="shared" si="31"/>
        <v>5.6340022525225377</v>
      </c>
    </row>
    <row r="168" spans="1:18" ht="15" x14ac:dyDescent="0.25">
      <c r="A168" s="19" t="s">
        <v>404</v>
      </c>
      <c r="B168" s="19" t="s">
        <v>405</v>
      </c>
      <c r="C168" s="19" t="s">
        <v>42</v>
      </c>
      <c r="D168" s="20">
        <v>0.94231835387800011</v>
      </c>
      <c r="E168" s="20">
        <v>0</v>
      </c>
      <c r="F168" s="20">
        <v>0</v>
      </c>
      <c r="G168" s="20">
        <v>0</v>
      </c>
      <c r="H168" s="47">
        <f t="shared" si="37"/>
        <v>0.94231835387800011</v>
      </c>
      <c r="I168" s="21">
        <f t="shared" si="38"/>
        <v>0</v>
      </c>
      <c r="J168" s="21">
        <f t="shared" si="39"/>
        <v>0</v>
      </c>
      <c r="K168" s="21">
        <f t="shared" si="40"/>
        <v>0</v>
      </c>
      <c r="L168" s="21">
        <f t="shared" si="41"/>
        <v>100</v>
      </c>
      <c r="M168" s="20">
        <v>7.9125305274200003E-2</v>
      </c>
      <c r="N168" s="20">
        <v>4.8563795537799999E-2</v>
      </c>
      <c r="O168" s="20">
        <v>0.14644686746499999</v>
      </c>
      <c r="P168" s="51">
        <f t="shared" si="29"/>
        <v>8.3968761670160763</v>
      </c>
      <c r="Q168" s="51">
        <f t="shared" si="30"/>
        <v>5.1536506041659296</v>
      </c>
      <c r="R168" s="51">
        <f t="shared" si="31"/>
        <v>15.541124383528684</v>
      </c>
    </row>
    <row r="169" spans="1:18" ht="15" x14ac:dyDescent="0.25">
      <c r="A169" s="19" t="s">
        <v>406</v>
      </c>
      <c r="B169" s="19" t="s">
        <v>407</v>
      </c>
      <c r="C169" s="19" t="s">
        <v>42</v>
      </c>
      <c r="D169" s="20">
        <v>1.1774052527600001</v>
      </c>
      <c r="E169" s="20">
        <v>0</v>
      </c>
      <c r="F169" s="20">
        <v>0</v>
      </c>
      <c r="G169" s="20">
        <v>0</v>
      </c>
      <c r="H169" s="47">
        <f t="shared" si="37"/>
        <v>1.1774052527600001</v>
      </c>
      <c r="I169" s="21">
        <f t="shared" si="38"/>
        <v>0</v>
      </c>
      <c r="J169" s="21">
        <f t="shared" si="39"/>
        <v>0</v>
      </c>
      <c r="K169" s="21">
        <f t="shared" si="40"/>
        <v>0</v>
      </c>
      <c r="L169" s="21">
        <f t="shared" si="41"/>
        <v>100</v>
      </c>
      <c r="M169" s="20">
        <v>2.0040565149999998E-2</v>
      </c>
      <c r="N169" s="20">
        <v>5.5999999999999999E-3</v>
      </c>
      <c r="O169" s="20">
        <v>6.5984489916499994E-2</v>
      </c>
      <c r="P169" s="51">
        <f t="shared" si="29"/>
        <v>1.7020957824862897</v>
      </c>
      <c r="Q169" s="51">
        <f t="shared" si="30"/>
        <v>0.47562213493381561</v>
      </c>
      <c r="R169" s="51">
        <f t="shared" si="31"/>
        <v>5.6042292797508129</v>
      </c>
    </row>
    <row r="170" spans="1:18" ht="15" x14ac:dyDescent="0.25">
      <c r="A170" s="19" t="s">
        <v>408</v>
      </c>
      <c r="B170" s="19" t="s">
        <v>409</v>
      </c>
      <c r="C170" s="19" t="s">
        <v>42</v>
      </c>
      <c r="D170" s="20">
        <v>0.57340511163700003</v>
      </c>
      <c r="E170" s="20">
        <v>0</v>
      </c>
      <c r="F170" s="20">
        <v>0</v>
      </c>
      <c r="G170" s="20">
        <v>0</v>
      </c>
      <c r="H170" s="47">
        <f t="shared" si="37"/>
        <v>0.57340511163700003</v>
      </c>
      <c r="I170" s="21">
        <f t="shared" si="38"/>
        <v>0</v>
      </c>
      <c r="J170" s="21">
        <f t="shared" si="39"/>
        <v>0</v>
      </c>
      <c r="K170" s="21">
        <f t="shared" si="40"/>
        <v>0</v>
      </c>
      <c r="L170" s="21">
        <f t="shared" si="41"/>
        <v>100</v>
      </c>
      <c r="M170" s="20">
        <v>2.51756191433E-2</v>
      </c>
      <c r="N170" s="20">
        <v>4.2661572901900001E-2</v>
      </c>
      <c r="O170" s="20">
        <v>7.2174616941299993E-2</v>
      </c>
      <c r="P170" s="51">
        <f t="shared" si="29"/>
        <v>4.3905466889590068</v>
      </c>
      <c r="Q170" s="51">
        <f t="shared" si="30"/>
        <v>7.440040564010066</v>
      </c>
      <c r="R170" s="51">
        <f t="shared" si="31"/>
        <v>12.587020149724593</v>
      </c>
    </row>
    <row r="171" spans="1:18" ht="15" x14ac:dyDescent="0.25">
      <c r="A171" s="19" t="s">
        <v>410</v>
      </c>
      <c r="B171" s="19" t="s">
        <v>411</v>
      </c>
      <c r="C171" s="19" t="s">
        <v>42</v>
      </c>
      <c r="D171" s="20">
        <v>0.13790000675</v>
      </c>
      <c r="E171" s="20">
        <v>0</v>
      </c>
      <c r="F171" s="20">
        <v>0</v>
      </c>
      <c r="G171" s="20">
        <v>0</v>
      </c>
      <c r="H171" s="47">
        <f t="shared" si="37"/>
        <v>0.13790000675</v>
      </c>
      <c r="I171" s="21">
        <f t="shared" si="38"/>
        <v>0</v>
      </c>
      <c r="J171" s="21">
        <f t="shared" si="39"/>
        <v>0</v>
      </c>
      <c r="K171" s="21">
        <f t="shared" si="40"/>
        <v>0</v>
      </c>
      <c r="L171" s="21">
        <f t="shared" si="41"/>
        <v>100</v>
      </c>
      <c r="M171" s="20">
        <v>5.9207249371200001E-3</v>
      </c>
      <c r="N171" s="20">
        <v>6.9948398172600002E-3</v>
      </c>
      <c r="O171" s="20">
        <v>0.105959857331</v>
      </c>
      <c r="P171" s="51">
        <f t="shared" si="29"/>
        <v>4.2934914048653594</v>
      </c>
      <c r="Q171" s="51">
        <f t="shared" si="30"/>
        <v>5.0723999092625132</v>
      </c>
      <c r="R171" s="51">
        <f t="shared" si="31"/>
        <v>76.838181395520493</v>
      </c>
    </row>
    <row r="172" spans="1:18" ht="15" x14ac:dyDescent="0.25">
      <c r="A172" s="19" t="s">
        <v>412</v>
      </c>
      <c r="B172" s="19" t="s">
        <v>413</v>
      </c>
      <c r="C172" s="19" t="s">
        <v>42</v>
      </c>
      <c r="D172" s="20">
        <v>0.56029146227800009</v>
      </c>
      <c r="E172" s="20">
        <v>0</v>
      </c>
      <c r="F172" s="20">
        <v>0</v>
      </c>
      <c r="G172" s="20">
        <v>0</v>
      </c>
      <c r="H172" s="47">
        <f t="shared" si="37"/>
        <v>0.56029146227800009</v>
      </c>
      <c r="I172" s="21">
        <f t="shared" si="38"/>
        <v>0</v>
      </c>
      <c r="J172" s="21">
        <f t="shared" si="39"/>
        <v>0</v>
      </c>
      <c r="K172" s="21">
        <f t="shared" si="40"/>
        <v>0</v>
      </c>
      <c r="L172" s="21">
        <f t="shared" si="41"/>
        <v>100</v>
      </c>
      <c r="M172" s="20">
        <v>0</v>
      </c>
      <c r="N172" s="20">
        <v>0</v>
      </c>
      <c r="O172" s="20">
        <v>6.5175308013300001E-2</v>
      </c>
      <c r="P172" s="51">
        <f t="shared" si="29"/>
        <v>0</v>
      </c>
      <c r="Q172" s="51">
        <f t="shared" si="30"/>
        <v>0</v>
      </c>
      <c r="R172" s="51">
        <f t="shared" si="31"/>
        <v>11.632393566790054</v>
      </c>
    </row>
    <row r="173" spans="1:18" ht="15" x14ac:dyDescent="0.25">
      <c r="A173" s="19" t="s">
        <v>45</v>
      </c>
      <c r="B173" s="19" t="s">
        <v>376</v>
      </c>
      <c r="C173" s="19" t="s">
        <v>42</v>
      </c>
      <c r="D173" s="20">
        <v>13.231161797699999</v>
      </c>
      <c r="E173" s="20">
        <v>0</v>
      </c>
      <c r="F173" s="20">
        <v>0</v>
      </c>
      <c r="G173" s="20">
        <v>0</v>
      </c>
      <c r="H173" s="47">
        <f t="shared" si="37"/>
        <v>13.231161797699999</v>
      </c>
      <c r="I173" s="21">
        <f t="shared" si="38"/>
        <v>0</v>
      </c>
      <c r="J173" s="21">
        <f t="shared" si="39"/>
        <v>0</v>
      </c>
      <c r="K173" s="21">
        <f t="shared" si="40"/>
        <v>0</v>
      </c>
      <c r="L173" s="21">
        <f t="shared" si="41"/>
        <v>100</v>
      </c>
      <c r="M173" s="20">
        <v>9.5064327966599999E-2</v>
      </c>
      <c r="N173" s="20">
        <v>0.26869733905900001</v>
      </c>
      <c r="O173" s="20">
        <v>0.80270356524300002</v>
      </c>
      <c r="P173" s="51">
        <f t="shared" ref="P173:P184" si="42">M173/D173*100</f>
        <v>0.71848813747501172</v>
      </c>
      <c r="Q173" s="51">
        <f t="shared" ref="Q173:Q184" si="43">N173/D173*100</f>
        <v>2.030791726133288</v>
      </c>
      <c r="R173" s="51">
        <f t="shared" ref="R173:R184" si="44">O173/D173*100</f>
        <v>6.0667655457326184</v>
      </c>
    </row>
    <row r="174" spans="1:18" ht="15" x14ac:dyDescent="0.25">
      <c r="A174" s="19" t="s">
        <v>46</v>
      </c>
      <c r="B174" s="19" t="s">
        <v>377</v>
      </c>
      <c r="C174" s="19" t="s">
        <v>42</v>
      </c>
      <c r="D174" s="20">
        <v>1.4168598157800001</v>
      </c>
      <c r="E174" s="20">
        <v>0</v>
      </c>
      <c r="F174" s="20">
        <v>0</v>
      </c>
      <c r="G174" s="20">
        <v>0</v>
      </c>
      <c r="H174" s="47">
        <f t="shared" si="37"/>
        <v>1.4168598157800001</v>
      </c>
      <c r="I174" s="21">
        <f t="shared" si="38"/>
        <v>0</v>
      </c>
      <c r="J174" s="21">
        <f t="shared" si="39"/>
        <v>0</v>
      </c>
      <c r="K174" s="21">
        <f t="shared" si="40"/>
        <v>0</v>
      </c>
      <c r="L174" s="21">
        <f t="shared" si="41"/>
        <v>100</v>
      </c>
      <c r="M174" s="20">
        <v>5.7606748458999997E-3</v>
      </c>
      <c r="N174" s="20">
        <v>2.4900318094899999E-2</v>
      </c>
      <c r="O174" s="20">
        <v>0.13787940824299999</v>
      </c>
      <c r="P174" s="51">
        <f t="shared" si="42"/>
        <v>0.40658043807450855</v>
      </c>
      <c r="Q174" s="51">
        <f t="shared" si="43"/>
        <v>1.7574299036204963</v>
      </c>
      <c r="R174" s="51">
        <f t="shared" si="44"/>
        <v>9.7313373353803225</v>
      </c>
    </row>
    <row r="175" spans="1:18" ht="15" x14ac:dyDescent="0.25">
      <c r="A175" s="19" t="s">
        <v>47</v>
      </c>
      <c r="B175" s="19" t="s">
        <v>378</v>
      </c>
      <c r="C175" s="19" t="s">
        <v>42</v>
      </c>
      <c r="D175" s="20">
        <v>2.1524756814399999</v>
      </c>
      <c r="E175" s="20">
        <v>0</v>
      </c>
      <c r="F175" s="20">
        <v>0</v>
      </c>
      <c r="G175" s="20">
        <v>0</v>
      </c>
      <c r="H175" s="47">
        <f t="shared" si="37"/>
        <v>2.1524756814399999</v>
      </c>
      <c r="I175" s="21">
        <f t="shared" si="38"/>
        <v>0</v>
      </c>
      <c r="J175" s="21">
        <f t="shared" si="39"/>
        <v>0</v>
      </c>
      <c r="K175" s="21">
        <f t="shared" si="40"/>
        <v>0</v>
      </c>
      <c r="L175" s="21">
        <f t="shared" si="41"/>
        <v>100</v>
      </c>
      <c r="M175" s="20">
        <v>0</v>
      </c>
      <c r="N175" s="20">
        <v>0</v>
      </c>
      <c r="O175" s="20">
        <v>6.3010319999999995E-2</v>
      </c>
      <c r="P175" s="51">
        <f t="shared" si="42"/>
        <v>0</v>
      </c>
      <c r="Q175" s="51">
        <f t="shared" si="43"/>
        <v>0</v>
      </c>
      <c r="R175" s="51">
        <f t="shared" si="44"/>
        <v>2.9273417833852724</v>
      </c>
    </row>
    <row r="176" spans="1:18" ht="15" x14ac:dyDescent="0.25">
      <c r="A176" s="19" t="s">
        <v>48</v>
      </c>
      <c r="B176" s="19" t="s">
        <v>379</v>
      </c>
      <c r="C176" s="19" t="s">
        <v>42</v>
      </c>
      <c r="D176" s="20">
        <v>0.78508490780399998</v>
      </c>
      <c r="E176" s="20">
        <v>0</v>
      </c>
      <c r="F176" s="20">
        <v>0</v>
      </c>
      <c r="G176" s="20">
        <v>0</v>
      </c>
      <c r="H176" s="47">
        <f t="shared" si="37"/>
        <v>0.78508490780399998</v>
      </c>
      <c r="I176" s="21">
        <f t="shared" si="38"/>
        <v>0</v>
      </c>
      <c r="J176" s="21">
        <f t="shared" si="39"/>
        <v>0</v>
      </c>
      <c r="K176" s="21">
        <f t="shared" si="40"/>
        <v>0</v>
      </c>
      <c r="L176" s="21">
        <f t="shared" si="41"/>
        <v>100</v>
      </c>
      <c r="M176" s="20">
        <v>0</v>
      </c>
      <c r="N176" s="20">
        <v>0</v>
      </c>
      <c r="O176" s="20">
        <v>6.1556199999499997E-3</v>
      </c>
      <c r="P176" s="51">
        <f t="shared" si="42"/>
        <v>0</v>
      </c>
      <c r="Q176" s="51">
        <f t="shared" si="43"/>
        <v>0</v>
      </c>
      <c r="R176" s="51">
        <f t="shared" si="44"/>
        <v>0.7840706067281551</v>
      </c>
    </row>
    <row r="177" spans="1:18" ht="15" x14ac:dyDescent="0.25">
      <c r="A177" s="19" t="s">
        <v>49</v>
      </c>
      <c r="B177" s="19" t="s">
        <v>380</v>
      </c>
      <c r="C177" s="19" t="s">
        <v>42</v>
      </c>
      <c r="D177" s="20">
        <v>1.8096283662900001</v>
      </c>
      <c r="E177" s="20">
        <v>1.6734437984200001E-2</v>
      </c>
      <c r="F177" s="20">
        <v>0.226804336947</v>
      </c>
      <c r="G177" s="20">
        <v>1.3737413271500001</v>
      </c>
      <c r="H177" s="47">
        <f t="shared" si="37"/>
        <v>0.19234826420879991</v>
      </c>
      <c r="I177" s="21">
        <f t="shared" si="38"/>
        <v>0.92474445559825191</v>
      </c>
      <c r="J177" s="21">
        <f t="shared" si="39"/>
        <v>12.533199698454203</v>
      </c>
      <c r="K177" s="21">
        <f t="shared" si="40"/>
        <v>75.912897517536621</v>
      </c>
      <c r="L177" s="21">
        <f t="shared" si="41"/>
        <v>10.629158328410915</v>
      </c>
      <c r="M177" s="20">
        <v>0.20030315339999999</v>
      </c>
      <c r="N177" s="20">
        <v>0.22941326936199999</v>
      </c>
      <c r="O177" s="20">
        <v>0.59747240216899999</v>
      </c>
      <c r="P177" s="51">
        <f t="shared" si="42"/>
        <v>11.068745225885822</v>
      </c>
      <c r="Q177" s="51">
        <f t="shared" si="43"/>
        <v>12.677369212128916</v>
      </c>
      <c r="R177" s="51">
        <f t="shared" si="44"/>
        <v>33.016303971511277</v>
      </c>
    </row>
    <row r="178" spans="1:18" ht="15" x14ac:dyDescent="0.25">
      <c r="A178" s="19" t="s">
        <v>50</v>
      </c>
      <c r="B178" s="19" t="s">
        <v>381</v>
      </c>
      <c r="C178" s="19" t="s">
        <v>42</v>
      </c>
      <c r="D178" s="20">
        <v>1.5007331723600001</v>
      </c>
      <c r="E178" s="20">
        <v>0</v>
      </c>
      <c r="F178" s="20">
        <v>0</v>
      </c>
      <c r="G178" s="20">
        <v>0</v>
      </c>
      <c r="H178" s="47">
        <f t="shared" si="37"/>
        <v>1.5007331723600001</v>
      </c>
      <c r="I178" s="21">
        <f t="shared" si="38"/>
        <v>0</v>
      </c>
      <c r="J178" s="21">
        <f t="shared" si="39"/>
        <v>0</v>
      </c>
      <c r="K178" s="21">
        <f t="shared" si="40"/>
        <v>0</v>
      </c>
      <c r="L178" s="21">
        <f t="shared" si="41"/>
        <v>100</v>
      </c>
      <c r="M178" s="20">
        <v>6.5308376493400003E-2</v>
      </c>
      <c r="N178" s="20">
        <v>3.6410540000199998E-2</v>
      </c>
      <c r="O178" s="20">
        <v>0.224588389951</v>
      </c>
      <c r="P178" s="51">
        <f t="shared" si="42"/>
        <v>4.3517647038279534</v>
      </c>
      <c r="Q178" s="51">
        <f t="shared" si="43"/>
        <v>2.4261834595780982</v>
      </c>
      <c r="R178" s="51">
        <f t="shared" si="44"/>
        <v>14.96524459426856</v>
      </c>
    </row>
    <row r="179" spans="1:18" ht="15" x14ac:dyDescent="0.25">
      <c r="A179" s="19" t="s">
        <v>382</v>
      </c>
      <c r="B179" s="19" t="s">
        <v>383</v>
      </c>
      <c r="C179" s="19" t="s">
        <v>42</v>
      </c>
      <c r="D179" s="20">
        <v>3.90612578044</v>
      </c>
      <c r="E179" s="20">
        <v>0</v>
      </c>
      <c r="F179" s="20">
        <v>0</v>
      </c>
      <c r="G179" s="20">
        <v>0</v>
      </c>
      <c r="H179" s="47">
        <f t="shared" si="37"/>
        <v>3.90612578044</v>
      </c>
      <c r="I179" s="21">
        <f t="shared" si="38"/>
        <v>0</v>
      </c>
      <c r="J179" s="21">
        <f t="shared" si="39"/>
        <v>0</v>
      </c>
      <c r="K179" s="21">
        <f t="shared" si="40"/>
        <v>0</v>
      </c>
      <c r="L179" s="21">
        <f t="shared" si="41"/>
        <v>100</v>
      </c>
      <c r="M179" s="20">
        <v>0</v>
      </c>
      <c r="N179" s="20">
        <v>4.8991819742699996E-3</v>
      </c>
      <c r="O179" s="20">
        <v>0.333795804907</v>
      </c>
      <c r="P179" s="51">
        <f t="shared" si="42"/>
        <v>0</v>
      </c>
      <c r="Q179" s="51">
        <f t="shared" si="43"/>
        <v>0.12542304702021495</v>
      </c>
      <c r="R179" s="51">
        <f t="shared" si="44"/>
        <v>8.545444352521594</v>
      </c>
    </row>
    <row r="180" spans="1:18" ht="15" x14ac:dyDescent="0.25">
      <c r="A180" s="19" t="s">
        <v>414</v>
      </c>
      <c r="B180" s="19" t="s">
        <v>415</v>
      </c>
      <c r="C180" t="s">
        <v>31</v>
      </c>
      <c r="D180" s="46">
        <v>138.39599999999999</v>
      </c>
      <c r="E180" s="46">
        <v>2.5837426088900002</v>
      </c>
      <c r="F180" s="46">
        <v>28.0082320452</v>
      </c>
      <c r="G180" s="46">
        <v>14.045251208</v>
      </c>
      <c r="H180" s="47">
        <f t="shared" ref="H180:H181" si="45">D180-E180-F180-G180</f>
        <v>93.758774137909995</v>
      </c>
      <c r="I180" s="21">
        <f t="shared" ref="I180:I181" si="46">E180/D180*100</f>
        <v>1.8669200041113907</v>
      </c>
      <c r="J180" s="21">
        <f t="shared" ref="J180:J181" si="47">F180/D180*100</f>
        <v>20.237746788346485</v>
      </c>
      <c r="K180" s="21">
        <f t="shared" ref="K180:K181" si="48">G180/D180*100</f>
        <v>10.148596207982891</v>
      </c>
      <c r="L180" s="21">
        <f t="shared" ref="L180:L181" si="49">H180/D180*100</f>
        <v>67.746736999559246</v>
      </c>
      <c r="M180" s="20">
        <v>0.55675114999999997</v>
      </c>
      <c r="N180" s="20">
        <v>1.1340213669400001</v>
      </c>
      <c r="O180" s="20">
        <v>7.1352391856799997</v>
      </c>
      <c r="P180" s="51">
        <f t="shared" si="42"/>
        <v>0.40228846931992257</v>
      </c>
      <c r="Q180" s="51">
        <f t="shared" si="43"/>
        <v>0.81940328256597028</v>
      </c>
      <c r="R180" s="51">
        <f t="shared" si="44"/>
        <v>5.1556686505968381</v>
      </c>
    </row>
    <row r="181" spans="1:18" ht="15" x14ac:dyDescent="0.25">
      <c r="A181" s="19" t="s">
        <v>416</v>
      </c>
      <c r="B181" s="19" t="s">
        <v>417</v>
      </c>
      <c r="C181" t="s">
        <v>31</v>
      </c>
      <c r="D181" s="46">
        <v>62.5229</v>
      </c>
      <c r="E181" s="46">
        <v>0</v>
      </c>
      <c r="F181" s="46">
        <v>0</v>
      </c>
      <c r="G181" s="46">
        <v>0</v>
      </c>
      <c r="H181" s="47">
        <f t="shared" si="45"/>
        <v>62.5229</v>
      </c>
      <c r="I181" s="21">
        <f t="shared" si="46"/>
        <v>0</v>
      </c>
      <c r="J181" s="21">
        <f t="shared" si="47"/>
        <v>0</v>
      </c>
      <c r="K181" s="21">
        <f t="shared" si="48"/>
        <v>0</v>
      </c>
      <c r="L181" s="21">
        <f t="shared" si="49"/>
        <v>100</v>
      </c>
      <c r="M181" s="20">
        <v>1.7467589508000001</v>
      </c>
      <c r="N181" s="20">
        <v>0.91131786905099998</v>
      </c>
      <c r="O181" s="20">
        <v>3.48701372872</v>
      </c>
      <c r="P181" s="51">
        <f t="shared" si="42"/>
        <v>2.793790676376176</v>
      </c>
      <c r="Q181" s="51">
        <f t="shared" si="43"/>
        <v>1.4575745351719132</v>
      </c>
      <c r="R181" s="51">
        <f t="shared" si="44"/>
        <v>5.5771784877540869</v>
      </c>
    </row>
    <row r="182" spans="1:18" ht="15" x14ac:dyDescent="0.25">
      <c r="A182" s="19" t="s">
        <v>418</v>
      </c>
      <c r="B182" s="19" t="s">
        <v>419</v>
      </c>
      <c r="C182" s="19" t="s">
        <v>67</v>
      </c>
      <c r="D182" s="50">
        <v>1.3812393110100001</v>
      </c>
      <c r="E182" s="20">
        <v>0</v>
      </c>
      <c r="F182" s="20">
        <v>0</v>
      </c>
      <c r="G182" s="20">
        <v>0</v>
      </c>
      <c r="H182" s="47">
        <f t="shared" ref="H182:H184" si="50">D182-E182-F182-G182</f>
        <v>1.3812393110100001</v>
      </c>
      <c r="I182" s="21">
        <f t="shared" ref="I182:I184" si="51">E182/D182*100</f>
        <v>0</v>
      </c>
      <c r="J182" s="21">
        <f t="shared" ref="J182:J184" si="52">F182/D182*100</f>
        <v>0</v>
      </c>
      <c r="K182" s="21">
        <f t="shared" ref="K182:K184" si="53">G182/D182*100</f>
        <v>0</v>
      </c>
      <c r="L182" s="21">
        <f t="shared" ref="L182:L184" si="54">H182/D182*100</f>
        <v>100</v>
      </c>
      <c r="M182" s="20">
        <v>0.01</v>
      </c>
      <c r="N182" s="20">
        <v>2.75793046875E-2</v>
      </c>
      <c r="O182" s="20">
        <v>0.14772185694199999</v>
      </c>
      <c r="P182" s="51">
        <f t="shared" si="42"/>
        <v>0.72398750312773286</v>
      </c>
      <c r="Q182" s="51">
        <f t="shared" si="43"/>
        <v>1.9967071938702106</v>
      </c>
      <c r="R182" s="51">
        <f t="shared" si="44"/>
        <v>10.694877836483073</v>
      </c>
    </row>
    <row r="183" spans="1:18" ht="15" x14ac:dyDescent="0.25">
      <c r="A183" s="19" t="s">
        <v>420</v>
      </c>
      <c r="B183" s="19" t="s">
        <v>421</v>
      </c>
      <c r="C183" s="19" t="s">
        <v>67</v>
      </c>
      <c r="D183" s="50">
        <v>0.82528912484100003</v>
      </c>
      <c r="E183" s="20">
        <v>0</v>
      </c>
      <c r="F183" s="20">
        <v>0</v>
      </c>
      <c r="G183" s="20">
        <v>0</v>
      </c>
      <c r="H183" s="47">
        <f t="shared" si="50"/>
        <v>0.82528912484100003</v>
      </c>
      <c r="I183" s="21">
        <f t="shared" si="51"/>
        <v>0</v>
      </c>
      <c r="J183" s="21">
        <f t="shared" si="52"/>
        <v>0</v>
      </c>
      <c r="K183" s="21">
        <f t="shared" si="53"/>
        <v>0</v>
      </c>
      <c r="L183" s="21">
        <f t="shared" si="54"/>
        <v>100</v>
      </c>
      <c r="M183" s="20">
        <v>0</v>
      </c>
      <c r="N183" s="20">
        <v>0</v>
      </c>
      <c r="O183" s="20">
        <v>7.7717050002199996E-3</v>
      </c>
      <c r="P183" s="51">
        <f t="shared" si="42"/>
        <v>0</v>
      </c>
      <c r="Q183" s="51">
        <f t="shared" si="43"/>
        <v>0</v>
      </c>
      <c r="R183" s="51">
        <f t="shared" si="44"/>
        <v>0.94169482746029076</v>
      </c>
    </row>
    <row r="184" spans="1:18" ht="15" x14ac:dyDescent="0.25">
      <c r="A184" s="17" t="s">
        <v>487</v>
      </c>
      <c r="B184" s="17" t="s">
        <v>486</v>
      </c>
      <c r="C184" s="17" t="s">
        <v>65</v>
      </c>
      <c r="D184" s="17">
        <v>4.4436470000000003</v>
      </c>
      <c r="E184" s="17">
        <v>0.23167699999999999</v>
      </c>
      <c r="F184" s="17">
        <v>2.0000000000000002E-5</v>
      </c>
      <c r="G184" s="17">
        <v>6.3656000000000004E-2</v>
      </c>
      <c r="H184" s="47">
        <f t="shared" si="50"/>
        <v>4.1482939999999999</v>
      </c>
      <c r="I184" s="21">
        <f t="shared" si="51"/>
        <v>5.2136679623741484</v>
      </c>
      <c r="J184" s="21">
        <f t="shared" si="52"/>
        <v>4.5008075573959856E-4</v>
      </c>
      <c r="K184" s="21">
        <f t="shared" si="53"/>
        <v>1.4325170293679943</v>
      </c>
      <c r="L184" s="21">
        <f t="shared" si="54"/>
        <v>93.353364927502099</v>
      </c>
      <c r="M184" s="17">
        <v>4.6949999999999999E-2</v>
      </c>
      <c r="N184" s="17">
        <v>4.8050000000000002E-2</v>
      </c>
      <c r="O184" s="17">
        <v>0.12500500000000001</v>
      </c>
      <c r="P184" s="51">
        <f t="shared" si="42"/>
        <v>1.0565645740987075</v>
      </c>
      <c r="Q184" s="51">
        <f t="shared" si="43"/>
        <v>1.0813190156643857</v>
      </c>
      <c r="R184" s="51">
        <f t="shared" si="44"/>
        <v>2.8131172435614258</v>
      </c>
    </row>
    <row r="185" spans="1:18" x14ac:dyDescent="0.2">
      <c r="M185" s="18"/>
      <c r="N185" s="18"/>
      <c r="O185" s="18"/>
    </row>
    <row r="186" spans="1:18" x14ac:dyDescent="0.2">
      <c r="M186" s="18"/>
      <c r="N186" s="18"/>
      <c r="O186" s="18"/>
    </row>
  </sheetData>
  <autoFilter ref="A1:R184"/>
  <pageMargins left="0.7" right="0.7" top="0.75" bottom="0.75" header="0.3" footer="0.3"/>
  <pageSetup paperSize="9" orientation="portrait" r:id="rId1"/>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84F7C57E3AA541C38B52C375C53F6C39" version="1.0.0">
  <systemFields>
    <field name="Objective-Id">
      <value order="0">A2404060</value>
    </field>
    <field name="Objective-Title">
      <value order="0">2017s6427 MBC Development Site Assessment Rev1</value>
    </field>
    <field name="Objective-Description">
      <value order="0"/>
    </field>
    <field name="Objective-CreationStamp">
      <value order="0">2018-10-23T09:21:51Z</value>
    </field>
    <field name="Objective-IsApproved">
      <value order="0">false</value>
    </field>
    <field name="Objective-IsPublished">
      <value order="0">false</value>
    </field>
    <field name="Objective-DatePublished">
      <value order="0"/>
    </field>
    <field name="Objective-ModificationStamp">
      <value order="0">2018-10-23T09:30:08Z</value>
    </field>
    <field name="Objective-Owner">
      <value order="0">Katherine Whitwell</value>
    </field>
    <field name="Objective-Path">
      <value order="0">Middlesbrough Global Folder:Planning and Building Control:Forward Planning:Natural environment:Flooding:SFRA 2018 Final draft</value>
    </field>
    <field name="Objective-Parent">
      <value order="0">SFRA 2018 Final draft</value>
    </field>
    <field name="Objective-State">
      <value order="0">Being Drafted</value>
    </field>
    <field name="Objective-VersionId">
      <value order="0">vA3850305</value>
    </field>
    <field name="Objective-Version">
      <value order="0">0.1</value>
    </field>
    <field name="Objective-VersionNumber">
      <value order="0">1</value>
    </field>
    <field name="Objective-VersionComment">
      <value order="0">First version</value>
    </field>
    <field name="Objective-FileNumber">
      <value order="0">qA62050</value>
    </field>
    <field name="Objective-Classification">
      <value order="0">Restricted</value>
    </field>
    <field name="Objective-Caveats">
      <value order="0">MBC Staff Caveat</value>
    </field>
  </systemFields>
  <catalogues>
    <catalogue name="Document Type Catalogue" type="type" ori="id:cA7">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84F7C57E3AA541C38B52C375C53F6C3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 Assessment</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Williamson</dc:creator>
  <cp:lastModifiedBy>Michael Williamson</cp:lastModifiedBy>
  <dcterms:created xsi:type="dcterms:W3CDTF">2015-12-04T10:36:28Z</dcterms:created>
  <dcterms:modified xsi:type="dcterms:W3CDTF">2018-06-13T10:23:49Z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A2404060</vt:lpwstr>
  </property>
  <property fmtid="{D5CDD505-2E9C-101B-9397-08002B2CF9AE}" pid="4" name="Objective-Title">
    <vt:lpwstr>2017s6427 MBC Development Site Assessment Rev1</vt:lpwstr>
  </property>
  <property fmtid="{D5CDD505-2E9C-101B-9397-08002B2CF9AE}" pid="5" name="Objective-Comment">
    <vt:lpwstr/>
  </property>
  <property fmtid="{D5CDD505-2E9C-101B-9397-08002B2CF9AE}" pid="6" name="Objective-CreationStamp">
    <vt:filetime>2018-10-23T09:21:51Z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2018-10-23T09:30:08Z</vt:filetime>
  </property>
  <property fmtid="{D5CDD505-2E9C-101B-9397-08002B2CF9AE}" pid="11" name="Objective-Owner">
    <vt:lpwstr>Katherine Whitwell</vt:lpwstr>
  </property>
  <property fmtid="{D5CDD505-2E9C-101B-9397-08002B2CF9AE}" pid="12" name="Objective-Path">
    <vt:lpwstr>Middlesbrough Global Folder:Planning and Building Control:Forward Planning:Natural environment:Flooding:SFRA 2018 Final draft</vt:lpwstr>
  </property>
  <property fmtid="{D5CDD505-2E9C-101B-9397-08002B2CF9AE}" pid="13" name="Objective-Parent">
    <vt:lpwstr>SFRA 2018 Final draft</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qA62050</vt:lpwstr>
  </property>
  <property fmtid="{D5CDD505-2E9C-101B-9397-08002B2CF9AE}" pid="19" name="Objective-Classification">
    <vt:lpwstr>Restricted</vt:lpwstr>
  </property>
  <property fmtid="{D5CDD505-2E9C-101B-9397-08002B2CF9AE}" pid="20" name="Objective-Caveats">
    <vt:lpwstr>MBC Staff Caveat</vt:lpwstr>
  </property>
  <property fmtid="{D5CDD505-2E9C-101B-9397-08002B2CF9AE}" pid="21" name="Objective-Connect Creator [system]">
    <vt:lpwstr/>
  </property>
  <property fmtid="{D5CDD505-2E9C-101B-9397-08002B2CF9AE}" pid="22" name="Objective-Description">
    <vt:lpwstr/>
  </property>
  <property fmtid="{D5CDD505-2E9C-101B-9397-08002B2CF9AE}" pid="23" name="Objective-VersionId">
    <vt:lpwstr>vA3850305</vt:lpwstr>
  </property>
  <property fmtid="{D5CDD505-2E9C-101B-9397-08002B2CF9AE}" pid="24" name="Objective-Connect Creator">
    <vt:lpwstr/>
  </property>
</Properties>
</file>