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60" windowHeight="8790" activeTab="0"/>
  </bookViews>
  <sheets>
    <sheet name="Sheet1" sheetId="1" r:id="rId1"/>
    <sheet name="Sheet2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<sst xmlns="http://schemas.openxmlformats.org/spreadsheetml/2006/main" count="177" uniqueCount="136">
  <si>
    <t>RECEIPTS</t>
  </si>
  <si>
    <t>PAYMENTS</t>
  </si>
  <si>
    <t>£</t>
  </si>
  <si>
    <t>STAINTON and THORNTON PARISH COUNCIL</t>
  </si>
  <si>
    <t>ADMINISTRATION EXPENSES</t>
  </si>
  <si>
    <t xml:space="preserve">  Clerk's salary</t>
  </si>
  <si>
    <t xml:space="preserve">  Clerk's expenses</t>
  </si>
  <si>
    <t xml:space="preserve">  Audit Fee</t>
  </si>
  <si>
    <t>REGULAR ANNUAL EXPENSES</t>
  </si>
  <si>
    <t xml:space="preserve">  Village Newsletter</t>
  </si>
  <si>
    <t xml:space="preserve">  Flowers and Plants</t>
  </si>
  <si>
    <t xml:space="preserve">  Other items &lt; £25</t>
  </si>
  <si>
    <t>OTHER EXPENSES</t>
  </si>
  <si>
    <t>Parish Council</t>
  </si>
  <si>
    <t>Quarry Group</t>
  </si>
  <si>
    <t>Made up of:</t>
  </si>
  <si>
    <t xml:space="preserve">           Current</t>
  </si>
  <si>
    <t xml:space="preserve">           Community Instant Reserve</t>
  </si>
  <si>
    <t>-</t>
  </si>
  <si>
    <t xml:space="preserve">MIDDLESBROUGH COUNCIL </t>
  </si>
  <si>
    <t>BANK INTEREST</t>
  </si>
  <si>
    <t>OTHER RECEIPTS</t>
  </si>
  <si>
    <t xml:space="preserve">  Recoverable VAT</t>
  </si>
  <si>
    <t xml:space="preserve">  Water Rates</t>
  </si>
  <si>
    <t xml:space="preserve">  Previous year items</t>
  </si>
  <si>
    <t>Payments - total from Cash book (incl. VAT)</t>
  </si>
  <si>
    <t>EXCESS OF PAYMENTS OVER RECEIPTS</t>
  </si>
  <si>
    <t xml:space="preserve">   PRECEPT </t>
  </si>
  <si>
    <t xml:space="preserve">  Subscriptions</t>
  </si>
  <si>
    <t>…………………………………………………..</t>
  </si>
  <si>
    <t>Date…………………..</t>
  </si>
  <si>
    <t>B. Maelor Williams - Chairman</t>
  </si>
  <si>
    <t>Muriel Newbould - Clerk to the Council</t>
  </si>
  <si>
    <t>………………………………………...   Date………………………</t>
  </si>
  <si>
    <t>Bank Balance 1/4/08- Current</t>
  </si>
  <si>
    <t xml:space="preserve">                                 - Community Instant Reserve</t>
  </si>
  <si>
    <t>Stainton &amp; Thornton Parish Council</t>
  </si>
  <si>
    <t>Less - b/fwds</t>
  </si>
  <si>
    <t>Working paper on cash book analysis - year to 31/3/09</t>
  </si>
  <si>
    <t>?</t>
  </si>
  <si>
    <t>City trust</t>
  </si>
  <si>
    <t>community Trust</t>
  </si>
  <si>
    <t>VAT refund</t>
  </si>
  <si>
    <t>interest</t>
  </si>
  <si>
    <t>Johnson - tree work</t>
  </si>
  <si>
    <t>Botanic Centre</t>
  </si>
  <si>
    <t>Iredale sculptures</t>
  </si>
  <si>
    <t>Marr - honorarium</t>
  </si>
  <si>
    <t>Chapman</t>
  </si>
  <si>
    <t>Print design</t>
  </si>
  <si>
    <t>hedge cutting</t>
  </si>
  <si>
    <t>Bulbs</t>
  </si>
  <si>
    <t>leaflet design</t>
  </si>
  <si>
    <t>civic trust</t>
  </si>
  <si>
    <t>Peter chapman - seat base and fertilizer</t>
  </si>
  <si>
    <t>Bank Balance 31/3/09</t>
  </si>
  <si>
    <t>Precept</t>
  </si>
  <si>
    <t>photocopy</t>
  </si>
  <si>
    <t>bank charge refund</t>
  </si>
  <si>
    <t>Schedule of payments for VAT</t>
  </si>
  <si>
    <t>Chq no</t>
  </si>
  <si>
    <t>TOTAL</t>
  </si>
  <si>
    <t>PC</t>
  </si>
  <si>
    <t>Q</t>
  </si>
  <si>
    <t>not claimed</t>
  </si>
  <si>
    <t>claimed</t>
  </si>
  <si>
    <t xml:space="preserve">b/fwd from </t>
  </si>
  <si>
    <t xml:space="preserve">  07/08</t>
  </si>
  <si>
    <t>STAINTON AND THORNTON PARISH COUNCIL</t>
  </si>
  <si>
    <t>VAT workings - 2008-09</t>
  </si>
  <si>
    <t>Cash Book Total</t>
  </si>
  <si>
    <t>TOTAL CLAIMED</t>
  </si>
  <si>
    <t>TOTAL OUTSTANDING</t>
  </si>
  <si>
    <t>from 2006/07</t>
  </si>
  <si>
    <t>from 2008/09 see above</t>
  </si>
  <si>
    <t>TOTAL OUTSTANDING at 31.03.09</t>
  </si>
  <si>
    <t>Receipts - total from Cash Book (incl.VAT Recovery)</t>
  </si>
  <si>
    <t>see sheet 4</t>
  </si>
  <si>
    <t>Clerks Salary</t>
  </si>
  <si>
    <t>Clerks expenses</t>
  </si>
  <si>
    <t>Subscriptions</t>
  </si>
  <si>
    <t>Hire of Hall (total)</t>
  </si>
  <si>
    <t>Insurance</t>
  </si>
  <si>
    <t>Computer security</t>
  </si>
  <si>
    <t>Stationery</t>
  </si>
  <si>
    <t>Photocopy</t>
  </si>
  <si>
    <t>Newsletter</t>
  </si>
  <si>
    <t>Plants</t>
  </si>
  <si>
    <t>Northumbria in bloom</t>
  </si>
  <si>
    <t>do</t>
  </si>
  <si>
    <t>Pump handle</t>
  </si>
  <si>
    <t>Xmas lights</t>
  </si>
  <si>
    <t>Raffle books</t>
  </si>
  <si>
    <t>Water charges</t>
  </si>
  <si>
    <t>Gala Day - porterloo</t>
  </si>
  <si>
    <t xml:space="preserve">                  Res. Assoc.</t>
  </si>
  <si>
    <t>Bank Charges</t>
  </si>
  <si>
    <t>Audit Fee</t>
  </si>
  <si>
    <t>Magazines &amp; Books</t>
  </si>
  <si>
    <t>Litter pickers</t>
  </si>
  <si>
    <t>Payments net of recoverable VAT</t>
  </si>
  <si>
    <t xml:space="preserve">                                           not claimed</t>
  </si>
  <si>
    <t>Less - Recoverable VAT</t>
  </si>
  <si>
    <t xml:space="preserve">                                           claimed</t>
  </si>
  <si>
    <t>Note: Schedule prepared to include as many figures identifiable from cash book as possible</t>
  </si>
  <si>
    <t>Receipts and Payments Account for year to 31st March 2009</t>
  </si>
  <si>
    <t>(incorporating the Stainton and Thornton Quarry Management Group)</t>
  </si>
  <si>
    <t>QUARRY MANAGEMENT GROUP RECEIPTS</t>
  </si>
  <si>
    <t xml:space="preserve">  Insurance</t>
  </si>
  <si>
    <t xml:space="preserve">  Printing, Stationery and computer expenses</t>
  </si>
  <si>
    <t xml:space="preserve">  Hire of Memorial Hall - PC meetings</t>
  </si>
  <si>
    <t xml:space="preserve">  Hire of Memorial Hall - Quarry Management  meetings</t>
  </si>
  <si>
    <t xml:space="preserve">  Support for Gala Day</t>
  </si>
  <si>
    <t xml:space="preserve">  Christmas lights</t>
  </si>
  <si>
    <t xml:space="preserve">  "Litter pickers"</t>
  </si>
  <si>
    <t xml:space="preserve">  Repairs to amenity</t>
  </si>
  <si>
    <t xml:space="preserve">  Books and periodicals</t>
  </si>
  <si>
    <t>QUARRY MANAGEMENT EXPENSES</t>
  </si>
  <si>
    <t xml:space="preserve">  Sculptures</t>
  </si>
  <si>
    <t xml:space="preserve">  Print and leaflet design</t>
  </si>
  <si>
    <t xml:space="preserve">  Tree and hedge cutting</t>
  </si>
  <si>
    <t xml:space="preserve">  Honorarium</t>
  </si>
  <si>
    <t xml:space="preserve">  Other running costs</t>
  </si>
  <si>
    <t>Capital at 1st April 2008 made up of:</t>
  </si>
  <si>
    <t xml:space="preserve">  Balance at Alliance &amp; Leicester Bank - Current Accounts (2)  </t>
  </si>
  <si>
    <t>Less - Excess of Payments over Receipts for the year ended 31st March 2009</t>
  </si>
  <si>
    <t xml:space="preserve">Capital at 31st March 2009 made up of: </t>
  </si>
  <si>
    <t xml:space="preserve">  Recoverable VAT outstanding from 2007/8</t>
  </si>
  <si>
    <t>Excess of receipts over payments</t>
  </si>
  <si>
    <t>CAPITAL STATEMENT AT 31st MARCH 2009</t>
  </si>
  <si>
    <t xml:space="preserve">                                                         - Instant Reserve Accounts (2)</t>
  </si>
  <si>
    <t xml:space="preserve">                                                        - Instant Reserve Accounts (2)</t>
  </si>
  <si>
    <t xml:space="preserve">  City Trust Award</t>
  </si>
  <si>
    <t xml:space="preserve">   Donation</t>
  </si>
  <si>
    <t xml:space="preserve">  Stainton &amp; Thornton Community Council Grant</t>
  </si>
  <si>
    <t xml:space="preserve">   Previous year items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</si>
</sst>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5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8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8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1" fillId="0" borderId="8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9.28125" style="5" bestFit="1" customWidth="1"/>
    <col min="2" max="2" width="3.57421875" style="5" customWidth="1"/>
    <col min="3" max="3" width="34.7109375" style="9" customWidth="1"/>
    <col min="4" max="4" width="9.28125" style="9" bestFit="1" customWidth="1"/>
    <col min="5" max="5" width="3.57421875" style="9" customWidth="1"/>
    <col min="6" max="6" width="9.28125" style="5" bestFit="1" customWidth="1"/>
    <col min="7" max="7" width="3.7109375" style="5" customWidth="1"/>
    <col min="8" max="8" width="39.421875" style="9" customWidth="1"/>
    <col min="9" max="9" width="11.28125" style="9" bestFit="1" customWidth="1"/>
    <col min="10" max="16384" width="9.140625" style="9" customWidth="1"/>
  </cols>
  <sheetData>
    <row r="1" spans="1:9" s="3" customFormat="1" ht="15.75">
      <c r="A1" s="108" t="s">
        <v>3</v>
      </c>
      <c r="B1" s="108"/>
      <c r="C1" s="108"/>
      <c r="D1" s="108"/>
      <c r="E1" s="108"/>
      <c r="F1" s="108"/>
      <c r="G1" s="108"/>
      <c r="H1" s="108"/>
      <c r="I1" s="108"/>
    </row>
    <row r="2" spans="1:9" s="3" customFormat="1" ht="15.75">
      <c r="A2" s="111" t="s">
        <v>106</v>
      </c>
      <c r="B2" s="111"/>
      <c r="C2" s="111"/>
      <c r="D2" s="111"/>
      <c r="E2" s="111"/>
      <c r="F2" s="111"/>
      <c r="G2" s="111"/>
      <c r="H2" s="111"/>
      <c r="I2" s="111"/>
    </row>
    <row r="3" spans="1:9" s="2" customFormat="1" ht="15.75">
      <c r="A3" s="108" t="s">
        <v>105</v>
      </c>
      <c r="B3" s="108"/>
      <c r="C3" s="108"/>
      <c r="D3" s="108"/>
      <c r="E3" s="108"/>
      <c r="F3" s="108"/>
      <c r="G3" s="108"/>
      <c r="H3" s="108"/>
      <c r="I3" s="108"/>
    </row>
    <row r="4" spans="1:8" s="34" customFormat="1" ht="11.25">
      <c r="A4" s="6"/>
      <c r="B4" s="6"/>
      <c r="C4" s="34" t="s">
        <v>0</v>
      </c>
      <c r="F4" s="6"/>
      <c r="G4" s="6"/>
      <c r="H4" s="34" t="s">
        <v>1</v>
      </c>
    </row>
    <row r="5" spans="1:9" s="35" customFormat="1" ht="11.25">
      <c r="A5" s="4">
        <v>2008</v>
      </c>
      <c r="B5" s="4"/>
      <c r="D5" s="35">
        <v>2009</v>
      </c>
      <c r="F5" s="4">
        <v>2008</v>
      </c>
      <c r="G5" s="4"/>
      <c r="I5" s="35">
        <v>2009</v>
      </c>
    </row>
    <row r="6" spans="1:9" s="35" customFormat="1" ht="11.25">
      <c r="A6" s="4" t="s">
        <v>2</v>
      </c>
      <c r="B6" s="4"/>
      <c r="D6" s="35" t="s">
        <v>2</v>
      </c>
      <c r="F6" s="4" t="s">
        <v>2</v>
      </c>
      <c r="G6" s="4"/>
      <c r="I6" s="35" t="s">
        <v>2</v>
      </c>
    </row>
    <row r="7" spans="1:9" ht="11.25">
      <c r="A7" s="15"/>
      <c r="C7" s="33" t="s">
        <v>19</v>
      </c>
      <c r="F7" s="15">
        <v>2935.17</v>
      </c>
      <c r="H7" s="33" t="s">
        <v>4</v>
      </c>
      <c r="I7" s="45">
        <f>SUM(I8:I15)</f>
        <v>3077.2699999999995</v>
      </c>
    </row>
    <row r="8" spans="1:9" ht="11.25">
      <c r="A8" s="15">
        <v>5000</v>
      </c>
      <c r="C8" s="33" t="s">
        <v>27</v>
      </c>
      <c r="D8" s="45">
        <v>5000</v>
      </c>
      <c r="F8" s="16">
        <v>1646.8</v>
      </c>
      <c r="H8" s="8" t="s">
        <v>5</v>
      </c>
      <c r="I8" s="37">
        <v>1646.76</v>
      </c>
    </row>
    <row r="9" spans="1:9" ht="11.25">
      <c r="A9" s="15"/>
      <c r="D9" s="33"/>
      <c r="F9" s="17">
        <v>93.34</v>
      </c>
      <c r="H9" s="40" t="s">
        <v>6</v>
      </c>
      <c r="I9" s="38">
        <v>95.7</v>
      </c>
    </row>
    <row r="10" spans="1:9" ht="11.25">
      <c r="A10" s="15">
        <f>89.03+307.72</f>
        <v>396.75</v>
      </c>
      <c r="C10" s="33" t="s">
        <v>20</v>
      </c>
      <c r="D10" s="45">
        <f>66.03+33.33</f>
        <v>99.36</v>
      </c>
      <c r="F10" s="17">
        <v>245.4</v>
      </c>
      <c r="H10" s="11" t="s">
        <v>28</v>
      </c>
      <c r="I10" s="38">
        <v>250.03</v>
      </c>
    </row>
    <row r="11" spans="1:9" ht="11.25">
      <c r="A11" s="15"/>
      <c r="D11" s="45"/>
      <c r="F11" s="17">
        <v>101.25</v>
      </c>
      <c r="H11" s="11" t="s">
        <v>110</v>
      </c>
      <c r="I11" s="38">
        <f>156-36</f>
        <v>120</v>
      </c>
    </row>
    <row r="12" spans="1:9" ht="11.25">
      <c r="A12" s="5">
        <v>9671</v>
      </c>
      <c r="C12" s="33" t="s">
        <v>107</v>
      </c>
      <c r="D12" s="36">
        <f>SUM(D13:D15)</f>
        <v>785</v>
      </c>
      <c r="F12" s="17">
        <v>529.23</v>
      </c>
      <c r="H12" s="11" t="s">
        <v>108</v>
      </c>
      <c r="I12" s="38">
        <v>550.54</v>
      </c>
    </row>
    <row r="13" spans="1:9" ht="11.25">
      <c r="A13" s="19" t="s">
        <v>18</v>
      </c>
      <c r="C13" s="8" t="s">
        <v>132</v>
      </c>
      <c r="D13" s="37">
        <v>100</v>
      </c>
      <c r="F13" s="17">
        <v>199.15</v>
      </c>
      <c r="H13" s="11" t="s">
        <v>109</v>
      </c>
      <c r="I13" s="38">
        <f>49.99+135.24+61.91+32.1</f>
        <v>279.24</v>
      </c>
    </row>
    <row r="14" spans="1:9" ht="11.25">
      <c r="A14" s="20" t="s">
        <v>18</v>
      </c>
      <c r="C14" s="11" t="s">
        <v>134</v>
      </c>
      <c r="D14" s="38">
        <v>500</v>
      </c>
      <c r="F14" s="17">
        <v>120</v>
      </c>
      <c r="H14" s="10" t="s">
        <v>7</v>
      </c>
      <c r="I14" s="86">
        <v>135</v>
      </c>
    </row>
    <row r="15" spans="1:9" ht="11.25">
      <c r="A15" s="20" t="s">
        <v>18</v>
      </c>
      <c r="C15" s="11" t="s">
        <v>133</v>
      </c>
      <c r="D15" s="38">
        <v>185</v>
      </c>
      <c r="F15" s="18"/>
      <c r="H15" s="13"/>
      <c r="I15" s="85"/>
    </row>
    <row r="16" spans="1:9" ht="11.25">
      <c r="A16" s="18">
        <v>9671</v>
      </c>
      <c r="C16" s="14" t="s">
        <v>135</v>
      </c>
      <c r="D16" s="41" t="s">
        <v>18</v>
      </c>
      <c r="F16" s="15">
        <v>1116.52</v>
      </c>
      <c r="H16" s="33" t="s">
        <v>8</v>
      </c>
      <c r="I16" s="45">
        <f>SUM(I17:I21)</f>
        <v>1403.46</v>
      </c>
    </row>
    <row r="17" spans="6:9" ht="11.25">
      <c r="F17" s="16">
        <v>645</v>
      </c>
      <c r="H17" s="8" t="s">
        <v>9</v>
      </c>
      <c r="I17" s="39">
        <v>665</v>
      </c>
    </row>
    <row r="18" spans="1:9" ht="11.25">
      <c r="A18" s="15">
        <v>20</v>
      </c>
      <c r="C18" s="33" t="s">
        <v>21</v>
      </c>
      <c r="D18" s="45">
        <v>25</v>
      </c>
      <c r="F18" s="17">
        <v>404.22</v>
      </c>
      <c r="H18" s="11" t="s">
        <v>10</v>
      </c>
      <c r="I18" s="38">
        <f>370.54+105+195.74</f>
        <v>671.28</v>
      </c>
    </row>
    <row r="19" spans="1:9" ht="11.25">
      <c r="A19" s="15"/>
      <c r="D19" s="44"/>
      <c r="F19" s="17">
        <v>32.5</v>
      </c>
      <c r="H19" s="11" t="s">
        <v>111</v>
      </c>
      <c r="I19" s="47">
        <v>36</v>
      </c>
    </row>
    <row r="20" spans="1:9" ht="11.25">
      <c r="A20" s="15"/>
      <c r="D20" s="44"/>
      <c r="F20" s="17">
        <v>28.8</v>
      </c>
      <c r="H20" s="11" t="s">
        <v>23</v>
      </c>
      <c r="I20" s="38">
        <v>31.18</v>
      </c>
    </row>
    <row r="21" spans="1:9" ht="11.25">
      <c r="A21" s="15"/>
      <c r="D21" s="44"/>
      <c r="F21" s="18">
        <v>6</v>
      </c>
      <c r="H21" s="10" t="s">
        <v>11</v>
      </c>
      <c r="I21" s="41" t="s">
        <v>18</v>
      </c>
    </row>
    <row r="22" spans="1:9" ht="11.25">
      <c r="A22" s="15"/>
      <c r="D22" s="44"/>
      <c r="F22" s="22"/>
      <c r="H22" s="12"/>
      <c r="I22" s="43"/>
    </row>
    <row r="23" spans="1:9" ht="11.25">
      <c r="A23" s="15"/>
      <c r="D23" s="44"/>
      <c r="F23" s="15">
        <v>1831.9</v>
      </c>
      <c r="H23" s="33" t="s">
        <v>12</v>
      </c>
      <c r="I23" s="45">
        <f>SUM(I24:I29)</f>
        <v>801.93</v>
      </c>
    </row>
    <row r="24" spans="6:9" ht="11.25">
      <c r="F24" s="19" t="s">
        <v>18</v>
      </c>
      <c r="H24" s="8" t="s">
        <v>112</v>
      </c>
      <c r="I24" s="37">
        <v>300</v>
      </c>
    </row>
    <row r="25" spans="1:9" ht="11.25">
      <c r="A25" s="15"/>
      <c r="F25" s="20" t="s">
        <v>18</v>
      </c>
      <c r="H25" s="11" t="s">
        <v>113</v>
      </c>
      <c r="I25" s="38">
        <v>200</v>
      </c>
    </row>
    <row r="26" spans="1:9" ht="11.25">
      <c r="A26" s="15"/>
      <c r="F26" s="20" t="s">
        <v>18</v>
      </c>
      <c r="H26" s="11" t="s">
        <v>114</v>
      </c>
      <c r="I26" s="38">
        <v>116</v>
      </c>
    </row>
    <row r="27" spans="1:9" ht="11.25">
      <c r="A27" s="15"/>
      <c r="F27" s="20" t="s">
        <v>18</v>
      </c>
      <c r="H27" s="11" t="s">
        <v>115</v>
      </c>
      <c r="I27" s="38">
        <v>132.4</v>
      </c>
    </row>
    <row r="28" spans="1:9" ht="11.25">
      <c r="A28" s="15"/>
      <c r="F28" s="20" t="s">
        <v>18</v>
      </c>
      <c r="H28" s="11" t="s">
        <v>116</v>
      </c>
      <c r="I28" s="38">
        <v>53.53</v>
      </c>
    </row>
    <row r="29" spans="1:9" ht="11.25">
      <c r="A29" s="15"/>
      <c r="F29" s="18">
        <v>1831.9</v>
      </c>
      <c r="H29" s="14" t="s">
        <v>24</v>
      </c>
      <c r="I29" s="41" t="s">
        <v>18</v>
      </c>
    </row>
    <row r="30" spans="1:9" ht="11.25">
      <c r="A30" s="15"/>
      <c r="F30" s="15"/>
      <c r="I30" s="44"/>
    </row>
    <row r="31" spans="1:9" ht="11.25">
      <c r="A31" s="15"/>
      <c r="F31" s="15">
        <f>7994.63-32.5</f>
        <v>7962.13</v>
      </c>
      <c r="H31" s="33" t="s">
        <v>117</v>
      </c>
      <c r="I31" s="45">
        <f>SUM(I32:I37)</f>
        <v>3300.52</v>
      </c>
    </row>
    <row r="32" spans="1:9" ht="11.25">
      <c r="A32" s="15"/>
      <c r="F32" s="19" t="s">
        <v>18</v>
      </c>
      <c r="H32" s="8" t="s">
        <v>118</v>
      </c>
      <c r="I32" s="37">
        <v>2000</v>
      </c>
    </row>
    <row r="33" spans="1:9" ht="11.25">
      <c r="A33" s="15"/>
      <c r="F33" s="20" t="s">
        <v>18</v>
      </c>
      <c r="H33" s="11" t="s">
        <v>119</v>
      </c>
      <c r="I33" s="38">
        <f>161+180</f>
        <v>341</v>
      </c>
    </row>
    <row r="34" spans="1:9" ht="11.25">
      <c r="A34" s="15"/>
      <c r="F34" s="20" t="s">
        <v>18</v>
      </c>
      <c r="H34" s="11" t="s">
        <v>120</v>
      </c>
      <c r="I34" s="38">
        <f>390+50</f>
        <v>440</v>
      </c>
    </row>
    <row r="35" spans="1:9" ht="11.25">
      <c r="A35" s="15"/>
      <c r="F35" s="20" t="s">
        <v>18</v>
      </c>
      <c r="H35" s="11" t="s">
        <v>10</v>
      </c>
      <c r="I35" s="38">
        <f>170+74.5</f>
        <v>244.5</v>
      </c>
    </row>
    <row r="36" spans="1:9" ht="11.25">
      <c r="A36" s="15"/>
      <c r="F36" s="20" t="s">
        <v>18</v>
      </c>
      <c r="H36" s="11" t="s">
        <v>121</v>
      </c>
      <c r="I36" s="38">
        <v>100</v>
      </c>
    </row>
    <row r="37" spans="1:9" ht="11.25">
      <c r="A37" s="15"/>
      <c r="F37" s="20" t="s">
        <v>18</v>
      </c>
      <c r="H37" s="11" t="s">
        <v>122</v>
      </c>
      <c r="I37" s="38">
        <f>10.36+25.07+14.79+9.8+95+20</f>
        <v>175.01999999999998</v>
      </c>
    </row>
    <row r="38" spans="1:9" ht="11.25">
      <c r="A38" s="15"/>
      <c r="F38" s="18">
        <f>7994.63-32.5</f>
        <v>7962.13</v>
      </c>
      <c r="H38" s="14" t="s">
        <v>24</v>
      </c>
      <c r="I38" s="41" t="s">
        <v>18</v>
      </c>
    </row>
    <row r="39" spans="1:9" ht="11.25">
      <c r="A39" s="15"/>
      <c r="F39" s="15"/>
      <c r="I39" s="44"/>
    </row>
    <row r="40" spans="1:9" ht="11.25">
      <c r="A40" s="15"/>
      <c r="C40" s="33" t="s">
        <v>26</v>
      </c>
      <c r="D40" s="45">
        <f>D41-(D18+D12+D10+D8)</f>
        <v>2673.8200000000006</v>
      </c>
      <c r="F40" s="15">
        <f>F41-(F31+F23+F16+F7)</f>
        <v>1242.0299999999988</v>
      </c>
      <c r="H40" s="5" t="s">
        <v>128</v>
      </c>
      <c r="I40" s="42" t="s">
        <v>18</v>
      </c>
    </row>
    <row r="41" spans="1:9" ht="11.25">
      <c r="A41" s="21">
        <f>A18+A12+A10+A8</f>
        <v>15087.75</v>
      </c>
      <c r="D41" s="46">
        <f>I41</f>
        <v>8583.18</v>
      </c>
      <c r="F41" s="21">
        <f>A41</f>
        <v>15087.75</v>
      </c>
      <c r="I41" s="46">
        <f>I31+I23+I16+I7</f>
        <v>8583.18</v>
      </c>
    </row>
    <row r="43" spans="1:2" s="49" customFormat="1" ht="15.75">
      <c r="A43" s="48"/>
      <c r="B43" s="48"/>
    </row>
    <row r="44" spans="1:9" s="3" customFormat="1" ht="15.75">
      <c r="A44" s="108" t="s">
        <v>3</v>
      </c>
      <c r="B44" s="108"/>
      <c r="C44" s="108"/>
      <c r="D44" s="108"/>
      <c r="E44" s="108"/>
      <c r="F44" s="108"/>
      <c r="G44" s="108"/>
      <c r="H44" s="108"/>
      <c r="I44" s="108"/>
    </row>
    <row r="45" spans="1:9" s="3" customFormat="1" ht="15.75">
      <c r="A45" s="111" t="s">
        <v>106</v>
      </c>
      <c r="B45" s="111"/>
      <c r="C45" s="111"/>
      <c r="D45" s="111"/>
      <c r="E45" s="111"/>
      <c r="F45" s="111"/>
      <c r="G45" s="111"/>
      <c r="H45" s="111"/>
      <c r="I45" s="111"/>
    </row>
    <row r="46" spans="1:10" s="49" customFormat="1" ht="15.75">
      <c r="A46" s="112" t="s">
        <v>129</v>
      </c>
      <c r="B46" s="110"/>
      <c r="C46" s="110"/>
      <c r="D46" s="110"/>
      <c r="E46" s="110"/>
      <c r="F46" s="110"/>
      <c r="G46" s="110"/>
      <c r="H46" s="110"/>
      <c r="I46" s="110"/>
      <c r="J46" s="87"/>
    </row>
    <row r="47" spans="1:9" s="49" customFormat="1" ht="15.75">
      <c r="A47" s="48"/>
      <c r="B47" s="48"/>
      <c r="C47" s="48"/>
      <c r="D47" s="82"/>
      <c r="E47" s="82"/>
      <c r="F47" s="82"/>
      <c r="G47" s="82"/>
      <c r="H47" s="82"/>
      <c r="I47" s="82"/>
    </row>
    <row r="48" spans="1:9" s="32" customFormat="1" ht="12.75">
      <c r="A48" s="31"/>
      <c r="B48" s="31"/>
      <c r="C48" s="1" t="s">
        <v>123</v>
      </c>
      <c r="F48" s="31"/>
      <c r="G48" s="31"/>
      <c r="I48" s="50">
        <f>I49+I50+I51</f>
        <v>8008.24</v>
      </c>
    </row>
    <row r="49" spans="1:9" s="32" customFormat="1" ht="12.75">
      <c r="A49" s="31"/>
      <c r="B49" s="31"/>
      <c r="C49" s="91" t="s">
        <v>124</v>
      </c>
      <c r="D49" s="92"/>
      <c r="E49" s="92"/>
      <c r="F49" s="106"/>
      <c r="G49" s="93"/>
      <c r="I49" s="95">
        <f>811.24+908.43</f>
        <v>1719.67</v>
      </c>
    </row>
    <row r="50" spans="1:9" s="32" customFormat="1" ht="12.75">
      <c r="A50" s="31"/>
      <c r="B50" s="31"/>
      <c r="C50" s="96" t="s">
        <v>130</v>
      </c>
      <c r="D50" s="51"/>
      <c r="E50" s="51"/>
      <c r="F50" s="94"/>
      <c r="G50" s="97"/>
      <c r="I50" s="98">
        <f>391.7+5816.83</f>
        <v>6208.53</v>
      </c>
    </row>
    <row r="51" spans="1:9" s="32" customFormat="1" ht="12.75">
      <c r="A51" s="31"/>
      <c r="B51" s="31"/>
      <c r="C51" s="99" t="s">
        <v>127</v>
      </c>
      <c r="D51" s="100"/>
      <c r="E51" s="100"/>
      <c r="F51" s="107"/>
      <c r="G51" s="101"/>
      <c r="I51" s="102">
        <f>25.53+54.51</f>
        <v>80.03999999999999</v>
      </c>
    </row>
    <row r="52" spans="1:7" s="32" customFormat="1" ht="12.75">
      <c r="A52" s="31"/>
      <c r="B52" s="31"/>
      <c r="F52" s="31"/>
      <c r="G52" s="31"/>
    </row>
    <row r="53" spans="1:10" s="32" customFormat="1" ht="12.75">
      <c r="A53" s="31"/>
      <c r="B53" s="31"/>
      <c r="C53" s="1" t="s">
        <v>125</v>
      </c>
      <c r="F53" s="31"/>
      <c r="G53" s="31"/>
      <c r="I53" s="7">
        <f>D40</f>
        <v>2673.8200000000006</v>
      </c>
      <c r="J53" s="52"/>
    </row>
    <row r="54" spans="1:7" s="32" customFormat="1" ht="12.75">
      <c r="A54" s="31"/>
      <c r="B54" s="31"/>
      <c r="F54" s="31"/>
      <c r="G54" s="31"/>
    </row>
    <row r="55" spans="1:11" s="32" customFormat="1" ht="12.75">
      <c r="A55" s="31"/>
      <c r="B55" s="31"/>
      <c r="C55" s="1" t="s">
        <v>126</v>
      </c>
      <c r="F55" s="31"/>
      <c r="G55" s="31"/>
      <c r="I55" s="1">
        <f>SUM(I56:I58)</f>
        <v>5334.42</v>
      </c>
      <c r="J55" s="52"/>
      <c r="K55" s="52"/>
    </row>
    <row r="56" spans="1:9" s="32" customFormat="1" ht="12.75">
      <c r="A56" s="31"/>
      <c r="B56" s="31"/>
      <c r="C56" s="91" t="s">
        <v>124</v>
      </c>
      <c r="D56" s="92"/>
      <c r="E56" s="92"/>
      <c r="F56" s="106"/>
      <c r="G56" s="93"/>
      <c r="I56" s="103">
        <f>-269.46+748.66</f>
        <v>479.2</v>
      </c>
    </row>
    <row r="57" spans="1:9" s="32" customFormat="1" ht="12.75">
      <c r="A57" s="31"/>
      <c r="B57" s="31"/>
      <c r="C57" s="96" t="s">
        <v>131</v>
      </c>
      <c r="D57" s="51"/>
      <c r="E57" s="51"/>
      <c r="F57" s="94"/>
      <c r="G57" s="97"/>
      <c r="I57" s="104">
        <f>1200.03+3576.15</f>
        <v>4776.18</v>
      </c>
    </row>
    <row r="58" spans="1:9" s="32" customFormat="1" ht="12.75">
      <c r="A58" s="31"/>
      <c r="B58" s="31"/>
      <c r="C58" s="99" t="s">
        <v>22</v>
      </c>
      <c r="D58" s="100"/>
      <c r="E58" s="100"/>
      <c r="F58" s="107"/>
      <c r="G58" s="101"/>
      <c r="I58" s="105">
        <f>73.57+5.47</f>
        <v>79.03999999999999</v>
      </c>
    </row>
    <row r="59" spans="1:9" s="84" customFormat="1" ht="15">
      <c r="A59" s="83"/>
      <c r="B59" s="83"/>
      <c r="C59" s="89"/>
      <c r="D59" s="89"/>
      <c r="E59" s="89"/>
      <c r="F59" s="88"/>
      <c r="G59" s="88"/>
      <c r="I59" s="90"/>
    </row>
    <row r="60" ht="11.25">
      <c r="J60" s="44"/>
    </row>
    <row r="62" spans="3:8" ht="11.25">
      <c r="C62" s="9" t="s">
        <v>29</v>
      </c>
      <c r="D62" s="9" t="s">
        <v>30</v>
      </c>
      <c r="H62" s="9" t="s">
        <v>33</v>
      </c>
    </row>
    <row r="63" spans="3:9" ht="12.75">
      <c r="C63" s="109" t="s">
        <v>31</v>
      </c>
      <c r="D63" s="110"/>
      <c r="E63" s="110"/>
      <c r="F63" s="110"/>
      <c r="H63" s="109" t="s">
        <v>32</v>
      </c>
      <c r="I63" s="109"/>
    </row>
  </sheetData>
  <mergeCells count="8">
    <mergeCell ref="A3:I3"/>
    <mergeCell ref="A1:I1"/>
    <mergeCell ref="C63:F63"/>
    <mergeCell ref="H63:I63"/>
    <mergeCell ref="A2:I2"/>
    <mergeCell ref="A44:I44"/>
    <mergeCell ref="A45:I45"/>
    <mergeCell ref="A46:I46"/>
  </mergeCells>
  <printOptions/>
  <pageMargins left="0.7480314960629921" right="0.7480314960629921" top="1.31" bottom="0.1968503937007874" header="1.7" footer="0.2755905511811024"/>
  <pageSetup horizontalDpi="600" verticalDpi="600" orientation="landscape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5">
      <selection activeCell="J54" sqref="J54"/>
    </sheetView>
  </sheetViews>
  <sheetFormatPr defaultColWidth="9.140625" defaultRowHeight="9.75" customHeight="1"/>
  <cols>
    <col min="1" max="1" width="41.57421875" style="23" customWidth="1"/>
    <col min="2" max="2" width="10.00390625" style="23" customWidth="1"/>
    <col min="3" max="3" width="9.28125" style="23" customWidth="1"/>
    <col min="4" max="4" width="17.140625" style="23" customWidth="1"/>
    <col min="5" max="5" width="9.140625" style="23" customWidth="1"/>
    <col min="6" max="6" width="2.28125" style="23" customWidth="1"/>
    <col min="7" max="7" width="19.00390625" style="23" customWidth="1"/>
    <col min="8" max="8" width="9.140625" style="23" customWidth="1"/>
    <col min="9" max="9" width="1.57421875" style="23" customWidth="1"/>
    <col min="10" max="16384" width="9.140625" style="23" customWidth="1"/>
  </cols>
  <sheetData>
    <row r="1" s="81" customFormat="1" ht="22.5" customHeight="1">
      <c r="A1" s="81" t="s">
        <v>36</v>
      </c>
    </row>
    <row r="2" s="45" customFormat="1" ht="9.75" customHeight="1">
      <c r="A2" s="45" t="s">
        <v>38</v>
      </c>
    </row>
    <row r="3" spans="3:9" ht="9.75" customHeight="1">
      <c r="C3" s="77" t="s">
        <v>61</v>
      </c>
      <c r="D3" s="113" t="s">
        <v>13</v>
      </c>
      <c r="E3" s="114"/>
      <c r="F3" s="60"/>
      <c r="G3" s="113" t="s">
        <v>14</v>
      </c>
      <c r="H3" s="114"/>
      <c r="I3" s="60"/>
    </row>
    <row r="4" spans="3:9" ht="9.75" customHeight="1">
      <c r="C4" s="79" t="s">
        <v>2</v>
      </c>
      <c r="D4" s="80" t="s">
        <v>2</v>
      </c>
      <c r="E4" s="78" t="s">
        <v>2</v>
      </c>
      <c r="F4" s="78"/>
      <c r="G4" s="80" t="s">
        <v>2</v>
      </c>
      <c r="H4" s="78" t="s">
        <v>2</v>
      </c>
      <c r="I4" s="60"/>
    </row>
    <row r="5" spans="1:7" ht="9.75" customHeight="1">
      <c r="A5" s="23" t="s">
        <v>34</v>
      </c>
      <c r="C5" s="115">
        <f>E6+H6</f>
        <v>7928.200000000001</v>
      </c>
      <c r="D5" s="26">
        <v>811.24</v>
      </c>
      <c r="G5" s="26">
        <v>908.43</v>
      </c>
    </row>
    <row r="6" spans="1:8" ht="9.75" customHeight="1">
      <c r="A6" s="23" t="s">
        <v>35</v>
      </c>
      <c r="C6" s="116"/>
      <c r="D6" s="27">
        <v>391.7</v>
      </c>
      <c r="E6" s="23">
        <f>D5+D6</f>
        <v>1202.94</v>
      </c>
      <c r="G6" s="27">
        <v>5816.83</v>
      </c>
      <c r="H6" s="23">
        <f>SUM(G5:G6)</f>
        <v>6725.26</v>
      </c>
    </row>
    <row r="8" spans="1:2" ht="9.75" customHeight="1">
      <c r="A8" s="45" t="s">
        <v>76</v>
      </c>
      <c r="B8" s="23">
        <v>14216.14</v>
      </c>
    </row>
    <row r="9" spans="1:8" ht="9.75" customHeight="1">
      <c r="A9" s="23" t="s">
        <v>37</v>
      </c>
      <c r="B9" s="24">
        <v>-7928.2</v>
      </c>
      <c r="C9" s="23">
        <f>B8+B9</f>
        <v>6287.94</v>
      </c>
      <c r="E9" s="23">
        <v>5243.62</v>
      </c>
      <c r="H9" s="23">
        <v>1044.32</v>
      </c>
    </row>
    <row r="10" ht="9.75" customHeight="1">
      <c r="C10" s="29"/>
    </row>
    <row r="11" spans="1:3" ht="9.75" customHeight="1">
      <c r="A11" s="45" t="s">
        <v>25</v>
      </c>
      <c r="B11" s="23">
        <v>-8960.76</v>
      </c>
      <c r="C11" s="23">
        <f>B11</f>
        <v>-8960.76</v>
      </c>
    </row>
    <row r="12" spans="1:8" ht="9.75" customHeight="1">
      <c r="A12" s="45" t="s">
        <v>102</v>
      </c>
      <c r="B12" s="23">
        <f>B14+B13</f>
        <v>345.58</v>
      </c>
      <c r="E12" s="23">
        <f>-(E14+E13)</f>
        <v>-201.32999999999998</v>
      </c>
      <c r="H12" s="23">
        <f>-(H14+H13)</f>
        <v>-144.25</v>
      </c>
    </row>
    <row r="13" spans="1:10" ht="11.25">
      <c r="A13" s="23" t="s">
        <v>103</v>
      </c>
      <c r="B13" s="25">
        <f>E13+H13</f>
        <v>283.57</v>
      </c>
      <c r="E13" s="25">
        <v>144.79</v>
      </c>
      <c r="H13" s="25">
        <v>138.78</v>
      </c>
      <c r="J13" s="23" t="s">
        <v>77</v>
      </c>
    </row>
    <row r="14" spans="1:10" ht="11.25">
      <c r="A14" s="23" t="s">
        <v>101</v>
      </c>
      <c r="B14" s="27">
        <f>E14+H14</f>
        <v>62.01</v>
      </c>
      <c r="E14" s="27">
        <v>56.54</v>
      </c>
      <c r="H14" s="27">
        <v>5.47</v>
      </c>
      <c r="J14" s="23" t="s">
        <v>77</v>
      </c>
    </row>
    <row r="15" spans="1:8" ht="11.25">
      <c r="A15" s="23" t="s">
        <v>100</v>
      </c>
      <c r="B15" s="29">
        <f>B11+B13</f>
        <v>-8677.19</v>
      </c>
      <c r="E15" s="23">
        <f>-SUM(E16:E37)</f>
        <v>-5314.66</v>
      </c>
      <c r="H15" s="23">
        <f>-SUM(H16:H29)</f>
        <v>-3300.5200000000004</v>
      </c>
    </row>
    <row r="16" spans="4:11" ht="9.75" customHeight="1">
      <c r="D16" s="70" t="s">
        <v>78</v>
      </c>
      <c r="E16" s="71">
        <v>1646.76</v>
      </c>
      <c r="G16" s="70" t="s">
        <v>44</v>
      </c>
      <c r="H16" s="71">
        <v>390</v>
      </c>
      <c r="I16" s="29"/>
      <c r="J16" s="54">
        <v>185</v>
      </c>
      <c r="K16" s="54" t="s">
        <v>39</v>
      </c>
    </row>
    <row r="17" spans="4:11" ht="9.75" customHeight="1">
      <c r="D17" s="72" t="s">
        <v>79</v>
      </c>
      <c r="E17" s="73">
        <v>95.7</v>
      </c>
      <c r="G17" s="72" t="s">
        <v>45</v>
      </c>
      <c r="H17" s="73">
        <v>170</v>
      </c>
      <c r="I17" s="29"/>
      <c r="J17" s="54">
        <v>100</v>
      </c>
      <c r="K17" s="54" t="s">
        <v>40</v>
      </c>
    </row>
    <row r="18" spans="4:11" ht="9.75" customHeight="1">
      <c r="D18" s="72" t="s">
        <v>80</v>
      </c>
      <c r="E18" s="73">
        <v>250.03</v>
      </c>
      <c r="G18" s="72" t="s">
        <v>46</v>
      </c>
      <c r="H18" s="73">
        <v>2000</v>
      </c>
      <c r="I18" s="29"/>
      <c r="J18" s="54">
        <v>500</v>
      </c>
      <c r="K18" s="54" t="s">
        <v>41</v>
      </c>
    </row>
    <row r="19" spans="4:12" ht="9.75" customHeight="1">
      <c r="D19" s="72" t="s">
        <v>81</v>
      </c>
      <c r="E19" s="73">
        <v>156</v>
      </c>
      <c r="G19" s="72" t="s">
        <v>47</v>
      </c>
      <c r="H19" s="73">
        <v>100</v>
      </c>
      <c r="I19" s="29"/>
      <c r="J19" s="54">
        <v>193.29</v>
      </c>
      <c r="K19" s="54" t="s">
        <v>42</v>
      </c>
      <c r="L19" s="54"/>
    </row>
    <row r="20" spans="4:12" ht="9.75" customHeight="1">
      <c r="D20" s="72" t="s">
        <v>82</v>
      </c>
      <c r="E20" s="73">
        <v>550.54</v>
      </c>
      <c r="G20" s="72" t="s">
        <v>48</v>
      </c>
      <c r="H20" s="73">
        <v>10.36</v>
      </c>
      <c r="I20" s="29"/>
      <c r="J20" s="55">
        <v>66.03</v>
      </c>
      <c r="K20" s="54" t="s">
        <v>43</v>
      </c>
      <c r="L20" s="54"/>
    </row>
    <row r="21" spans="4:12" ht="9.75" customHeight="1">
      <c r="D21" s="72" t="s">
        <v>83</v>
      </c>
      <c r="E21" s="73">
        <v>49.99</v>
      </c>
      <c r="G21" s="72" t="s">
        <v>48</v>
      </c>
      <c r="H21" s="73">
        <v>25.07</v>
      </c>
      <c r="I21" s="29"/>
      <c r="J21" s="54">
        <f>SUM(J16:J20)</f>
        <v>1044.32</v>
      </c>
      <c r="K21" s="54"/>
      <c r="L21" s="54"/>
    </row>
    <row r="22" spans="4:12" ht="9.75" customHeight="1">
      <c r="D22" s="72" t="s">
        <v>84</v>
      </c>
      <c r="E22" s="73">
        <f>30.07+28.08+23.5+26.37+27.22</f>
        <v>135.24</v>
      </c>
      <c r="G22" s="72" t="s">
        <v>48</v>
      </c>
      <c r="H22" s="73">
        <v>14.79</v>
      </c>
      <c r="I22" s="29"/>
      <c r="L22" s="54"/>
    </row>
    <row r="23" spans="4:12" ht="9.75" customHeight="1">
      <c r="D23" s="72" t="s">
        <v>85</v>
      </c>
      <c r="E23" s="73">
        <f>30.71+31.2</f>
        <v>61.91</v>
      </c>
      <c r="G23" s="72" t="s">
        <v>48</v>
      </c>
      <c r="H23" s="73">
        <v>9.8</v>
      </c>
      <c r="I23" s="29"/>
      <c r="L23" s="54"/>
    </row>
    <row r="24" spans="4:12" ht="9.75" customHeight="1">
      <c r="D24" s="72" t="s">
        <v>98</v>
      </c>
      <c r="E24" s="73">
        <f>6.75+25+21.78</f>
        <v>53.53</v>
      </c>
      <c r="G24" s="72" t="s">
        <v>54</v>
      </c>
      <c r="H24" s="73">
        <v>95</v>
      </c>
      <c r="I24" s="29"/>
      <c r="L24" s="54"/>
    </row>
    <row r="25" spans="4:11" ht="9.75" customHeight="1">
      <c r="D25" s="72" t="s">
        <v>86</v>
      </c>
      <c r="E25" s="73">
        <v>665</v>
      </c>
      <c r="G25" s="72" t="s">
        <v>53</v>
      </c>
      <c r="H25" s="73">
        <v>20</v>
      </c>
      <c r="I25" s="29"/>
      <c r="J25" s="54">
        <v>5000</v>
      </c>
      <c r="K25" s="54" t="s">
        <v>56</v>
      </c>
    </row>
    <row r="26" spans="4:11" ht="9.75" customHeight="1">
      <c r="D26" s="72" t="s">
        <v>87</v>
      </c>
      <c r="E26" s="73">
        <f>149.04+145+76.5</f>
        <v>370.53999999999996</v>
      </c>
      <c r="G26" s="72" t="s">
        <v>51</v>
      </c>
      <c r="H26" s="73">
        <v>74.5</v>
      </c>
      <c r="I26" s="29"/>
      <c r="J26" s="54">
        <v>33.33</v>
      </c>
      <c r="K26" s="54" t="s">
        <v>43</v>
      </c>
    </row>
    <row r="27" spans="4:11" ht="9.75" customHeight="1">
      <c r="D27" s="72" t="s">
        <v>88</v>
      </c>
      <c r="E27" s="73">
        <v>105</v>
      </c>
      <c r="G27" s="72" t="s">
        <v>49</v>
      </c>
      <c r="H27" s="73">
        <v>180</v>
      </c>
      <c r="I27" s="29"/>
      <c r="J27" s="54">
        <v>25</v>
      </c>
      <c r="K27" s="54" t="s">
        <v>57</v>
      </c>
    </row>
    <row r="28" spans="4:11" ht="9.75" customHeight="1">
      <c r="D28" s="74" t="s">
        <v>89</v>
      </c>
      <c r="E28" s="73">
        <v>195.74</v>
      </c>
      <c r="G28" s="72" t="s">
        <v>50</v>
      </c>
      <c r="H28" s="73">
        <v>50</v>
      </c>
      <c r="I28" s="29"/>
      <c r="J28" s="54">
        <v>32</v>
      </c>
      <c r="K28" s="54" t="s">
        <v>58</v>
      </c>
    </row>
    <row r="29" spans="4:11" ht="9.75" customHeight="1">
      <c r="D29" s="72" t="s">
        <v>90</v>
      </c>
      <c r="E29" s="73">
        <v>132.4</v>
      </c>
      <c r="G29" s="75" t="s">
        <v>52</v>
      </c>
      <c r="H29" s="76">
        <v>161</v>
      </c>
      <c r="I29" s="29"/>
      <c r="J29" s="55">
        <v>153.29</v>
      </c>
      <c r="K29" s="54" t="s">
        <v>42</v>
      </c>
    </row>
    <row r="30" spans="4:11" ht="9.75" customHeight="1">
      <c r="D30" s="72" t="s">
        <v>91</v>
      </c>
      <c r="E30" s="73">
        <v>200</v>
      </c>
      <c r="G30" s="29"/>
      <c r="H30" s="29"/>
      <c r="I30" s="29"/>
      <c r="J30" s="54">
        <f>SUM(J25:J29)</f>
        <v>5243.62</v>
      </c>
      <c r="K30" s="54"/>
    </row>
    <row r="31" spans="4:9" ht="9.75" customHeight="1">
      <c r="D31" s="72" t="s">
        <v>92</v>
      </c>
      <c r="E31" s="73">
        <v>32.1</v>
      </c>
      <c r="G31" s="29"/>
      <c r="H31" s="29"/>
      <c r="I31" s="29"/>
    </row>
    <row r="32" spans="4:9" ht="9.75" customHeight="1">
      <c r="D32" s="72" t="s">
        <v>93</v>
      </c>
      <c r="E32" s="73">
        <f>7.37+9.42+7.64+6.75</f>
        <v>31.18</v>
      </c>
      <c r="G32" s="29"/>
      <c r="H32" s="29"/>
      <c r="I32" s="29"/>
    </row>
    <row r="33" spans="4:9" ht="9.75" customHeight="1">
      <c r="D33" s="72" t="s">
        <v>94</v>
      </c>
      <c r="E33" s="73">
        <v>80</v>
      </c>
      <c r="G33" s="29"/>
      <c r="H33" s="29"/>
      <c r="I33" s="29"/>
    </row>
    <row r="34" spans="4:9" ht="9.75" customHeight="1">
      <c r="D34" s="72" t="s">
        <v>95</v>
      </c>
      <c r="E34" s="73">
        <v>220</v>
      </c>
      <c r="G34" s="29"/>
      <c r="H34" s="29"/>
      <c r="I34" s="29"/>
    </row>
    <row r="35" spans="4:9" ht="9.75" customHeight="1">
      <c r="D35" s="72" t="s">
        <v>96</v>
      </c>
      <c r="E35" s="73">
        <v>32</v>
      </c>
      <c r="G35" s="29"/>
      <c r="H35" s="29"/>
      <c r="I35" s="29"/>
    </row>
    <row r="36" spans="4:9" ht="9.75" customHeight="1">
      <c r="D36" s="72" t="s">
        <v>97</v>
      </c>
      <c r="E36" s="73">
        <v>135</v>
      </c>
      <c r="G36" s="29"/>
      <c r="H36" s="29"/>
      <c r="I36" s="29"/>
    </row>
    <row r="37" spans="4:9" ht="9.75" customHeight="1">
      <c r="D37" s="75" t="s">
        <v>99</v>
      </c>
      <c r="E37" s="76">
        <v>116</v>
      </c>
      <c r="G37" s="29"/>
      <c r="H37" s="29"/>
      <c r="I37" s="29"/>
    </row>
    <row r="39" spans="1:9" ht="9.75" customHeight="1">
      <c r="A39" s="23" t="s">
        <v>55</v>
      </c>
      <c r="C39" s="28">
        <f>C5+C9+C11</f>
        <v>5255.379999999999</v>
      </c>
      <c r="E39" s="28">
        <f>E6+E9+E12+E15</f>
        <v>930.5699999999997</v>
      </c>
      <c r="H39" s="28">
        <f>H6+H9+H12+H15</f>
        <v>4324.8099999999995</v>
      </c>
      <c r="I39" s="29"/>
    </row>
    <row r="40" ht="9.75" customHeight="1">
      <c r="A40" s="23" t="s">
        <v>15</v>
      </c>
    </row>
    <row r="41" spans="1:9" ht="9.75" customHeight="1">
      <c r="A41" s="23" t="s">
        <v>16</v>
      </c>
      <c r="E41" s="25">
        <v>-269.46</v>
      </c>
      <c r="H41" s="25">
        <v>748.66</v>
      </c>
      <c r="I41" s="29"/>
    </row>
    <row r="42" spans="1:9" ht="9.75" customHeight="1">
      <c r="A42" s="23" t="s">
        <v>17</v>
      </c>
      <c r="E42" s="26">
        <v>1200.03</v>
      </c>
      <c r="H42" s="26">
        <v>3576.15</v>
      </c>
      <c r="I42" s="29"/>
    </row>
    <row r="43" spans="5:9" ht="9.75" customHeight="1" thickBot="1">
      <c r="E43" s="30">
        <f>SUM(E41:E42)</f>
        <v>930.5699999999999</v>
      </c>
      <c r="H43" s="30">
        <f>SUM(H41:H42)</f>
        <v>4324.81</v>
      </c>
      <c r="I43" s="29"/>
    </row>
    <row r="45" ht="9.75" customHeight="1">
      <c r="A45" s="23" t="s">
        <v>104</v>
      </c>
    </row>
  </sheetData>
  <mergeCells count="3">
    <mergeCell ref="D3:E3"/>
    <mergeCell ref="G3:H3"/>
    <mergeCell ref="C5:C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K45" sqref="K45"/>
    </sheetView>
  </sheetViews>
  <sheetFormatPr defaultColWidth="9.140625" defaultRowHeight="12.75"/>
  <cols>
    <col min="1" max="1" width="21.28125" style="0" customWidth="1"/>
    <col min="3" max="5" width="9.140625" style="57" customWidth="1"/>
    <col min="6" max="6" width="11.8515625" style="57" customWidth="1"/>
    <col min="7" max="7" width="9.140625" style="57" customWidth="1"/>
  </cols>
  <sheetData>
    <row r="1" spans="1:7" s="1" customFormat="1" ht="12.75">
      <c r="A1" s="1" t="s">
        <v>68</v>
      </c>
      <c r="C1" s="50"/>
      <c r="D1" s="50"/>
      <c r="E1" s="50"/>
      <c r="F1" s="50"/>
      <c r="G1" s="50"/>
    </row>
    <row r="2" ht="12.75">
      <c r="A2" t="s">
        <v>69</v>
      </c>
    </row>
    <row r="3" ht="12.75">
      <c r="A3" t="s">
        <v>59</v>
      </c>
    </row>
    <row r="5" spans="1:8" s="53" customFormat="1" ht="12.75">
      <c r="A5" s="53" t="s">
        <v>60</v>
      </c>
      <c r="C5" s="119" t="s">
        <v>61</v>
      </c>
      <c r="D5" s="117" t="s">
        <v>62</v>
      </c>
      <c r="E5" s="118"/>
      <c r="F5" s="117" t="s">
        <v>63</v>
      </c>
      <c r="G5" s="118"/>
      <c r="H5" s="121" t="s">
        <v>71</v>
      </c>
    </row>
    <row r="6" spans="3:8" s="56" customFormat="1" ht="11.25">
      <c r="C6" s="120"/>
      <c r="D6" s="58" t="s">
        <v>65</v>
      </c>
      <c r="E6" s="58" t="s">
        <v>64</v>
      </c>
      <c r="F6" s="58" t="s">
        <v>65</v>
      </c>
      <c r="G6" s="58" t="s">
        <v>64</v>
      </c>
      <c r="H6" s="122"/>
    </row>
    <row r="7" spans="3:7" s="56" customFormat="1" ht="11.25">
      <c r="C7" s="59"/>
      <c r="D7" s="60"/>
      <c r="E7" s="60"/>
      <c r="F7" s="60"/>
      <c r="G7" s="60"/>
    </row>
    <row r="8" spans="1:5" ht="12.75">
      <c r="A8">
        <v>161</v>
      </c>
      <c r="C8" s="57">
        <v>34.26</v>
      </c>
      <c r="E8" s="57">
        <v>34.26</v>
      </c>
    </row>
    <row r="9" spans="1:4" ht="12.75">
      <c r="A9">
        <v>2</v>
      </c>
      <c r="C9" s="57">
        <v>23.17</v>
      </c>
      <c r="D9" s="57">
        <v>23.17</v>
      </c>
    </row>
    <row r="10" spans="1:6" ht="12.75">
      <c r="A10">
        <v>42</v>
      </c>
      <c r="C10" s="57">
        <v>68.25</v>
      </c>
      <c r="F10" s="57">
        <v>68.25</v>
      </c>
    </row>
    <row r="11" spans="1:6" ht="12.75">
      <c r="A11">
        <v>43</v>
      </c>
      <c r="C11" s="57">
        <v>29.75</v>
      </c>
      <c r="F11" s="57">
        <v>29.75</v>
      </c>
    </row>
    <row r="12" spans="1:4" ht="12.75">
      <c r="A12">
        <v>166</v>
      </c>
      <c r="C12" s="57">
        <v>35</v>
      </c>
      <c r="D12" s="57">
        <v>35</v>
      </c>
    </row>
    <row r="13" spans="1:4" ht="12.75">
      <c r="A13">
        <v>168</v>
      </c>
      <c r="C13" s="57">
        <v>5.26</v>
      </c>
      <c r="D13" s="57">
        <v>5.26</v>
      </c>
    </row>
    <row r="14" spans="1:4" ht="12.75">
      <c r="A14">
        <v>169</v>
      </c>
      <c r="C14" s="57">
        <v>5.62</v>
      </c>
      <c r="D14" s="57">
        <v>5.62</v>
      </c>
    </row>
    <row r="15" spans="1:4" ht="12.75">
      <c r="A15">
        <v>171</v>
      </c>
      <c r="C15" s="57">
        <v>4.91</v>
      </c>
      <c r="D15" s="57">
        <v>4.91</v>
      </c>
    </row>
    <row r="16" spans="1:4" ht="12.75">
      <c r="A16">
        <v>174</v>
      </c>
      <c r="C16" s="57">
        <v>14</v>
      </c>
      <c r="D16" s="57">
        <v>14</v>
      </c>
    </row>
    <row r="17" spans="1:4" ht="12.75">
      <c r="A17">
        <v>176</v>
      </c>
      <c r="C17" s="57">
        <v>4.11</v>
      </c>
      <c r="D17" s="57">
        <v>4.11</v>
      </c>
    </row>
    <row r="18" spans="1:4" ht="12.75">
      <c r="A18">
        <v>177</v>
      </c>
      <c r="C18" s="57">
        <v>5.96</v>
      </c>
      <c r="D18" s="57">
        <v>5.96</v>
      </c>
    </row>
    <row r="19" spans="1:6" ht="12.75">
      <c r="A19">
        <v>46</v>
      </c>
      <c r="C19" s="57">
        <v>16.63</v>
      </c>
      <c r="F19" s="57">
        <v>16.63</v>
      </c>
    </row>
    <row r="20" spans="1:7" ht="12.75">
      <c r="A20">
        <v>47</v>
      </c>
      <c r="C20" s="57">
        <v>1.82</v>
      </c>
      <c r="G20" s="57">
        <v>1.82</v>
      </c>
    </row>
    <row r="21" spans="1:7" ht="12.75">
      <c r="A21">
        <v>48</v>
      </c>
      <c r="C21" s="57">
        <v>0.89</v>
      </c>
      <c r="G21" s="57">
        <v>0.89</v>
      </c>
    </row>
    <row r="22" spans="1:7" ht="12.75">
      <c r="A22">
        <v>50</v>
      </c>
      <c r="C22" s="57">
        <v>2.76</v>
      </c>
      <c r="G22" s="57">
        <v>2.76</v>
      </c>
    </row>
    <row r="23" spans="1:5" ht="12.75">
      <c r="A23">
        <v>178</v>
      </c>
      <c r="C23" s="57">
        <v>0.2</v>
      </c>
      <c r="E23" s="57">
        <v>0.2</v>
      </c>
    </row>
    <row r="24" spans="1:4" ht="12.75">
      <c r="A24">
        <v>182</v>
      </c>
      <c r="C24" s="57">
        <v>4.61</v>
      </c>
      <c r="D24" s="57">
        <v>4.61</v>
      </c>
    </row>
    <row r="25" spans="1:4" ht="12.75">
      <c r="A25">
        <v>189</v>
      </c>
      <c r="C25" s="57">
        <v>23.63</v>
      </c>
      <c r="D25" s="57">
        <v>23.63</v>
      </c>
    </row>
    <row r="26" spans="1:4" ht="12.75">
      <c r="A26">
        <v>190</v>
      </c>
      <c r="C26" s="57">
        <v>5.8</v>
      </c>
      <c r="D26" s="57">
        <v>5.8</v>
      </c>
    </row>
    <row r="27" spans="1:4" ht="12.75">
      <c r="A27">
        <v>198</v>
      </c>
      <c r="C27" s="57">
        <v>5.37</v>
      </c>
      <c r="D27" s="57">
        <v>5.37</v>
      </c>
    </row>
    <row r="28" spans="1:4" ht="12.75">
      <c r="A28">
        <v>212</v>
      </c>
      <c r="C28" s="57">
        <v>3.27</v>
      </c>
      <c r="D28" s="57">
        <v>3.27</v>
      </c>
    </row>
    <row r="29" spans="1:6" ht="12.75">
      <c r="A29">
        <v>61</v>
      </c>
      <c r="C29" s="57">
        <v>24.15</v>
      </c>
      <c r="F29" s="57">
        <v>24.15</v>
      </c>
    </row>
    <row r="30" spans="1:4" ht="12.75">
      <c r="A30">
        <v>197</v>
      </c>
      <c r="C30" s="57">
        <v>4.08</v>
      </c>
      <c r="D30" s="57">
        <v>4.08</v>
      </c>
    </row>
    <row r="31" spans="1:5" ht="12.75">
      <c r="A31">
        <v>200</v>
      </c>
      <c r="C31" s="57">
        <v>17.4</v>
      </c>
      <c r="E31" s="57">
        <v>17.4</v>
      </c>
    </row>
    <row r="32" spans="1:7" ht="12.75">
      <c r="A32">
        <v>202</v>
      </c>
      <c r="C32" s="61">
        <v>4.68</v>
      </c>
      <c r="D32" s="61"/>
      <c r="E32" s="61">
        <v>4.68</v>
      </c>
      <c r="F32" s="61"/>
      <c r="G32" s="61"/>
    </row>
    <row r="33" spans="1:7" s="1" customFormat="1" ht="12.75">
      <c r="A33" s="1" t="s">
        <v>70</v>
      </c>
      <c r="C33" s="50">
        <f>SUM(C8:C32)</f>
        <v>345.5799999999999</v>
      </c>
      <c r="D33" s="50">
        <f>SUM(D8:D32)</f>
        <v>144.79000000000002</v>
      </c>
      <c r="E33" s="62">
        <f>SUM(E8:E32)</f>
        <v>56.54</v>
      </c>
      <c r="F33" s="50">
        <f>SUM(F8:F32)</f>
        <v>138.78</v>
      </c>
      <c r="G33" s="62">
        <f>SUM(G8:G32)</f>
        <v>5.47</v>
      </c>
    </row>
    <row r="34" ht="12.75">
      <c r="A34" t="s">
        <v>66</v>
      </c>
    </row>
    <row r="35" ht="12.75">
      <c r="A35" t="s">
        <v>67</v>
      </c>
    </row>
    <row r="36" spans="1:4" ht="12.75">
      <c r="A36">
        <v>155</v>
      </c>
      <c r="C36" s="57">
        <v>8.5</v>
      </c>
      <c r="D36" s="57">
        <v>8.5</v>
      </c>
    </row>
    <row r="37" spans="1:8" ht="12.75">
      <c r="A37">
        <v>40</v>
      </c>
      <c r="C37" s="66">
        <v>54.51</v>
      </c>
      <c r="D37" s="66"/>
      <c r="E37" s="66"/>
      <c r="F37" s="66">
        <v>54.51</v>
      </c>
      <c r="G37" s="66"/>
      <c r="H37" s="67"/>
    </row>
    <row r="38" spans="1:8" s="1" customFormat="1" ht="12.75">
      <c r="A38" s="68" t="s">
        <v>71</v>
      </c>
      <c r="B38" s="69"/>
      <c r="C38" s="62"/>
      <c r="D38" s="62">
        <f>D33+D36</f>
        <v>153.29000000000002</v>
      </c>
      <c r="E38" s="62"/>
      <c r="F38" s="62">
        <f>F33+F37</f>
        <v>193.29</v>
      </c>
      <c r="G38" s="62"/>
      <c r="H38" s="65">
        <f>D38+F38</f>
        <v>346.58000000000004</v>
      </c>
    </row>
    <row r="39" spans="3:8" s="1" customFormat="1" ht="12.75">
      <c r="C39" s="50"/>
      <c r="D39" s="50"/>
      <c r="E39" s="50"/>
      <c r="F39" s="50"/>
      <c r="G39" s="50"/>
      <c r="H39" s="50"/>
    </row>
    <row r="40" spans="1:7" s="1" customFormat="1" ht="12.75">
      <c r="A40" s="32" t="s">
        <v>72</v>
      </c>
      <c r="C40" s="50"/>
      <c r="D40" s="50"/>
      <c r="E40" s="50"/>
      <c r="F40" s="50"/>
      <c r="G40" s="50"/>
    </row>
    <row r="41" spans="1:7" ht="12.75">
      <c r="A41" t="s">
        <v>74</v>
      </c>
      <c r="E41" s="57">
        <v>56.54</v>
      </c>
      <c r="G41" s="57">
        <v>5.47</v>
      </c>
    </row>
    <row r="42" spans="1:5" ht="12.75">
      <c r="A42" t="s">
        <v>73</v>
      </c>
      <c r="E42" s="57">
        <f>SUM(E43:E45)</f>
        <v>17.029999999999998</v>
      </c>
    </row>
    <row r="43" spans="1:5" ht="12.75">
      <c r="A43">
        <v>78</v>
      </c>
      <c r="E43" s="63">
        <v>5.62</v>
      </c>
    </row>
    <row r="44" spans="1:5" ht="12.75">
      <c r="A44">
        <v>74</v>
      </c>
      <c r="E44" s="64">
        <v>6.35</v>
      </c>
    </row>
    <row r="45" spans="1:5" ht="12.75">
      <c r="A45">
        <v>80</v>
      </c>
      <c r="E45" s="64">
        <v>5.06</v>
      </c>
    </row>
    <row r="46" spans="1:7" s="1" customFormat="1" ht="12.75">
      <c r="A46" s="68" t="s">
        <v>75</v>
      </c>
      <c r="B46" s="69"/>
      <c r="C46" s="62"/>
      <c r="D46" s="62"/>
      <c r="E46" s="65">
        <f>E41+E42</f>
        <v>73.57</v>
      </c>
      <c r="F46" s="62"/>
      <c r="G46" s="65">
        <v>5.47</v>
      </c>
    </row>
  </sheetData>
  <mergeCells count="4">
    <mergeCell ref="D5:E5"/>
    <mergeCell ref="F5:G5"/>
    <mergeCell ref="C5:C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Stout</dc:creator>
  <cp:keywords/>
  <dc:description/>
  <cp:lastModifiedBy>mep019</cp:lastModifiedBy>
  <cp:lastPrinted>2009-04-28T09:31:18Z</cp:lastPrinted>
  <dcterms:created xsi:type="dcterms:W3CDTF">2007-10-16T15:05:31Z</dcterms:created>
  <dcterms:modified xsi:type="dcterms:W3CDTF">2012-03-14T11:57:46Z</dcterms:modified>
  <cp:category/>
  <cp:version/>
  <cp:contentType/>
  <cp:contentStatus/>
</cp:coreProperties>
</file>